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2240" windowHeight="2925" activeTab="0"/>
  </bookViews>
  <sheets>
    <sheet name="FS (3)" sheetId="1" r:id="rId1"/>
  </sheets>
  <definedNames>
    <definedName name="_xlnm.Print_Area" localSheetId="0">'FS (3)'!$A$1:$EV$498</definedName>
  </definedNames>
  <calcPr fullCalcOnLoad="1"/>
</workbook>
</file>

<file path=xl/sharedStrings.xml><?xml version="1.0" encoding="utf-8"?>
<sst xmlns="http://schemas.openxmlformats.org/spreadsheetml/2006/main" count="645" uniqueCount="266">
  <si>
    <t>Government of India</t>
  </si>
  <si>
    <t>National Programme of Mid-Day Meal in Schools</t>
  </si>
  <si>
    <t>Part-D: ANALYSIS SHEET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</si>
  <si>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</si>
  <si>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</si>
  <si>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</si>
  <si>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</si>
  <si>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</si>
  <si>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</si>
  <si>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</si>
  <si>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</si>
  <si>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</si>
  <si>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</si>
  <si>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</si>
  <si>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</si>
  <si>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</si>
  <si>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</si>
  <si>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</si>
  <si>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</si>
  <si>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</si>
  <si>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</si>
  <si>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</si>
  <si>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</si>
  <si>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</si>
  <si>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</si>
  <si>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</si>
  <si>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</si>
  <si>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Primary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</si>
  <si>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</si>
  <si>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</si>
  <si>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</si>
  <si>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</si>
  <si>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</si>
  <si>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</si>
  <si>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</si>
  <si>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</si>
  <si>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</si>
  <si>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</si>
  <si>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</si>
  <si>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</si>
  <si>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</si>
  <si>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</si>
  <si>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</si>
  <si>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</si>
  <si>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</si>
  <si>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</si>
  <si>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</si>
  <si>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</si>
  <si>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</si>
  <si>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</si>
  <si>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</si>
  <si>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</si>
  <si>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</si>
  <si>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</si>
  <si>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</si>
  <si>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</si>
  <si>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</si>
  <si>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</si>
  <si>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</si>
  <si>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</si>
  <si>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</si>
  <si>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</si>
  <si>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</si>
  <si>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</si>
  <si>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</si>
  <si>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</si>
  <si>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</si>
  <si>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</si>
  <si>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</si>
  <si>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</si>
  <si>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</si>
  <si>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* Lifting reported by State</t>
  </si>
  <si>
    <t>Utilisation of Cooking assistance*</t>
  </si>
  <si>
    <t>(2006-07)</t>
  </si>
  <si>
    <t>(2007-08)</t>
  </si>
  <si>
    <t>(2008-09)</t>
  </si>
  <si>
    <t>(2009-10)</t>
  </si>
  <si>
    <t>Average</t>
  </si>
  <si>
    <t xml:space="preserve">Stage </t>
  </si>
  <si>
    <t>Upp. Primary</t>
  </si>
  <si>
    <t>1.1.2)No. of Meals (Primary &amp; Upper Primary )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</si>
  <si>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</si>
  <si>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</si>
  <si>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</si>
  <si>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</si>
  <si>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</si>
  <si>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</si>
  <si>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</si>
  <si>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</si>
  <si>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</si>
  <si>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</si>
  <si>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</si>
  <si>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</si>
  <si>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</si>
  <si>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</si>
  <si>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</si>
  <si>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</si>
  <si>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</si>
  <si>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</si>
  <si>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</si>
  <si>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</si>
  <si>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</si>
  <si>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</si>
  <si>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</si>
  <si>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</si>
  <si>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</si>
  <si>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</si>
  <si>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% utilisation of foodgrains</t>
  </si>
  <si>
    <t>% utilisation of Cooking cost</t>
  </si>
  <si>
    <t>Mis-match in % points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</si>
  <si>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</si>
  <si>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</si>
  <si>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</si>
  <si>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</si>
  <si>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</si>
  <si>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</si>
  <si>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</si>
  <si>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</si>
  <si>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</si>
  <si>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</si>
  <si>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</si>
  <si>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py</t>
  </si>
  <si>
    <t>expected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</si>
  <si>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</si>
  <si>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</si>
  <si>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</si>
  <si>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</si>
  <si>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(2010-11)</t>
  </si>
  <si>
    <t>Achievement (C+IP)                                  upto 31.12.11</t>
  </si>
  <si>
    <t xml:space="preserve">S.no </t>
  </si>
  <si>
    <t xml:space="preserve">Primary </t>
  </si>
  <si>
    <t xml:space="preserve">Upper Primary </t>
  </si>
  <si>
    <t>3.9) Payment of Cost of foodgrains to FCI</t>
  </si>
  <si>
    <t>Payment to FCI by State*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</si>
  <si>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</si>
  <si>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</si>
  <si>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</si>
  <si>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</si>
  <si>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</si>
  <si>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</si>
  <si>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MEGHALAYA</t>
  </si>
  <si>
    <t>East Khasi Hills</t>
  </si>
  <si>
    <t>West Khasi Hills</t>
  </si>
  <si>
    <t>East Garo Hills</t>
  </si>
  <si>
    <t>West Garo Hills</t>
  </si>
  <si>
    <t>South Garo Hills</t>
  </si>
  <si>
    <t>Pry</t>
  </si>
  <si>
    <t>U Pry</t>
  </si>
  <si>
    <t>No. of Institution</t>
  </si>
  <si>
    <t xml:space="preserve">2.2  Coverage of children against PAB approval of children                     </t>
  </si>
  <si>
    <t>2.3  Coverage of children  against enrolemnt</t>
  </si>
  <si>
    <t>4.1) ANALYSIS ON OPENING BALANCE AND CLOSING BALANCE</t>
  </si>
  <si>
    <t>6=(4-5)</t>
  </si>
  <si>
    <t>8=(2-5)</t>
  </si>
  <si>
    <t>(2013-14)</t>
  </si>
  <si>
    <t>Cooking assistance received</t>
  </si>
  <si>
    <t>(2011-12)</t>
  </si>
  <si>
    <t>(2012-13)</t>
  </si>
  <si>
    <t>4.2) Cooking cost allocation and disbursed to Districts</t>
  </si>
  <si>
    <t>4.3)  District-wise Cooking Cost availability</t>
  </si>
  <si>
    <t>4.4) Cooking Cost Utilisation</t>
  </si>
  <si>
    <t>4.5)  District-wise Utilisation of Cooking cost</t>
  </si>
  <si>
    <t xml:space="preserve">Ri Bhoi </t>
  </si>
  <si>
    <t>South West Khasi Hills</t>
  </si>
  <si>
    <t>West Jaintia Hills</t>
  </si>
  <si>
    <t>East Jaintia Hills</t>
  </si>
  <si>
    <t>North Garo Hills</t>
  </si>
  <si>
    <t>South West Garo Hills</t>
  </si>
  <si>
    <t xml:space="preserve">1.2.1) No. of School working days  </t>
  </si>
  <si>
    <t>(2013-14)*</t>
  </si>
  <si>
    <t>2014-15</t>
  </si>
  <si>
    <t>*Replacement</t>
  </si>
  <si>
    <t>9.1.2) Reconciliation of amount sanctioned (Refer AT-11, AWP&amp;B, 2017-18)</t>
  </si>
  <si>
    <t>Allocation for 2017-18</t>
  </si>
  <si>
    <t>% of UB on allocation 2017-18</t>
  </si>
  <si>
    <t>Released during 2017-18</t>
  </si>
  <si>
    <t>8.2) Utilisation of TA during 2017-18</t>
  </si>
  <si>
    <t>Allocated for 2017-18</t>
  </si>
  <si>
    <t>2006-2017-18</t>
  </si>
  <si>
    <t>2017-18</t>
  </si>
  <si>
    <t xml:space="preserve">Total no. of Meals claimed to have been served </t>
  </si>
  <si>
    <t>3.3) District-wise unspent balance as on 31.03.2018</t>
  </si>
  <si>
    <t>*(Refer col. 17 of table AT- 7 and AT-7A, AWP&amp;B, 2018-19)</t>
  </si>
  <si>
    <t>OB as on 1.4.17</t>
  </si>
  <si>
    <t>Opening Balance as on 1.4.2017</t>
  </si>
  <si>
    <t>Sactioned by GoI during 2006-18</t>
  </si>
  <si>
    <t>Releases for Kitchen sheds by GoI as on 31.03.2018</t>
  </si>
  <si>
    <t>Achievement (Constructed)                                  upto 31.03.18</t>
  </si>
  <si>
    <t>New</t>
  </si>
  <si>
    <t xml:space="preserve">Replacement </t>
  </si>
  <si>
    <t>2015-16</t>
  </si>
  <si>
    <t>2016-17</t>
  </si>
  <si>
    <t>Releases for Kitchen devices by GoI as on 31.03.18</t>
  </si>
  <si>
    <t>2006-2018</t>
  </si>
  <si>
    <t>REVIEW OF IMPLEMENTATION OF MDM SCHEME DURING 2018-19 (1.4.18 to 31.03.19)</t>
  </si>
  <si>
    <t>MDM PAB Approval for 2018-19</t>
  </si>
  <si>
    <t>Average number of children availed MDM during 1.4.18 to 31.03.19(AT-5&amp;5A)</t>
  </si>
  <si>
    <t>1.2  No. of  Working Days Approved for FY 2018-19</t>
  </si>
  <si>
    <t xml:space="preserve">MDM PAB Approval for 2018-19         </t>
  </si>
  <si>
    <t>Actuals as per AWP&amp;B 2018-19 (AT-5 &amp;5A)</t>
  </si>
  <si>
    <t>Base period 01.04.18 to 31.03.19</t>
  </si>
  <si>
    <t>No. of Meals as per PAB approval (01.04.18 to 31.3.19)</t>
  </si>
  <si>
    <t>No. of Meals served by State during the period 01.04.18 to 31.3.19</t>
  </si>
  <si>
    <t xml:space="preserve">ii) Base period 01.04.18 to 31.03.19 (As per PAB aaproval = 200 days for  Py &amp; 220 days for U Py) </t>
  </si>
  <si>
    <t>No. of children as per PAB Approval for  2018-19</t>
  </si>
  <si>
    <t>No. of children as per Enrollment for  2018-19</t>
  </si>
  <si>
    <t>No of meals to be served during 1/4/18 to 31/03/19</t>
  </si>
  <si>
    <t>No of meal served during 2018-19</t>
  </si>
  <si>
    <t>2.4 No. of meals to be served &amp;  actual  no. of meals served during 2018-19 [PRIMARY]</t>
  </si>
  <si>
    <t>Opening Stock as on 1.4.2018</t>
  </si>
  <si>
    <t>Allocation for 2018-19</t>
  </si>
  <si>
    <t>Lifting as on 31.3.2019</t>
  </si>
  <si>
    <t>District-wise opening balance as on 1.4.2018</t>
  </si>
  <si>
    <t xml:space="preserve">Allocation for 2018-19                                </t>
  </si>
  <si>
    <t xml:space="preserve">Opening Stock as on 1.4.2018                                                           </t>
  </si>
  <si>
    <t>% of OS on allocation 2018-19</t>
  </si>
  <si>
    <t xml:space="preserve">Allocation for 2018-19                                 </t>
  </si>
  <si>
    <t xml:space="preserve">Unspent Balance as on 31.03.2019                                                         </t>
  </si>
  <si>
    <t>% of UB on allocation 2018-19</t>
  </si>
  <si>
    <t>OB as on 1.4.2018</t>
  </si>
  <si>
    <t>Lifting upto 31.03.19</t>
  </si>
  <si>
    <t>3.5) District-wise Foodgrains availability  as on 31.03.19</t>
  </si>
  <si>
    <t>*(Refer col. 5 of table AT- 6 and AT-6A, AWP&amp;B, 2019-20)</t>
  </si>
  <si>
    <t>(Refer col. 7 and 12 of table AT- 6 and AT-6A, AWP&amp;B, 2019-20)</t>
  </si>
  <si>
    <t>*(Refer col. 4 and 9 of table AT- 6 and AT-6A, AWP&amp;B, 2019-20)</t>
  </si>
  <si>
    <t>*(Refer col.6 of table AT- 5 , AWP&amp;B, 2019-20)</t>
  </si>
  <si>
    <t>2.3.2  Coverage of children  ( Upper Primary)           *(Source data : Table AT-4A  of AWP&amp;B 2019-20)</t>
  </si>
  <si>
    <t>2.3.1  Coverage of children  ( Primary)                       *(Source data : Table AT-4  of AWP&amp;B 2019-20)</t>
  </si>
  <si>
    <t>2.2.2  Coverage of children  ( Upper Primary)         *(Source data : Table AT-5A  of AWP&amp;B 2019-20)</t>
  </si>
  <si>
    <t>2.2.1  Coverage of children  ( Primary)                       *(Source data : Table AT-5  of AWP&amp;B 2019-20)</t>
  </si>
  <si>
    <t>2.1.2  Institutions- (Upper Primary)          *(Source data : Table AT-3B &amp; 3C of AWP&amp;B 2019-20)</t>
  </si>
  <si>
    <t>2.1.1  Institutions- (Primary)                     *(Source data : Table AT-3A of AWP&amp;B 2019-20)</t>
  </si>
  <si>
    <t xml:space="preserve">Allocation for 2018-19                                        </t>
  </si>
  <si>
    <t>*(Refer col. 6 of table AT- 6 and AT-6A, AWP&amp;B, 2019-20)</t>
  </si>
  <si>
    <t xml:space="preserve">Allocation for 2018-19                                           </t>
  </si>
  <si>
    <t>4.1.1) District-wise opening balance as on 1.4.2018</t>
  </si>
  <si>
    <t>*(Refer col. 8 of table AT- 7 and AT-7A, AWP&amp;B, 2019-20)</t>
  </si>
  <si>
    <t xml:space="preserve">Opening Balance as on 1.4.2018                                                          </t>
  </si>
  <si>
    <t>% of OB on allocation 2018-19</t>
  </si>
  <si>
    <t>4.1.2) District-wise unspent  balance as on 31.03.2019</t>
  </si>
  <si>
    <t>*(Refer col.11 of table AT- 7 and AT-7A, AWP&amp;B, 2019-20)</t>
  </si>
  <si>
    <t xml:space="preserve">Opening Balance as on 1.4.2018                                                      </t>
  </si>
  <si>
    <t>Total Availibility of cooking cost as on 31.03.19</t>
  </si>
  <si>
    <t>*(Refer col. 14 of table AT- 7 and AT-7A, AWP&amp;B, 2019-20)</t>
  </si>
  <si>
    <t>5. Reconciliation of Utilisation and Performance during 2018-19 [PRIMARY+ UPPER PRIMARY]</t>
  </si>
  <si>
    <t>Opening Balance as on 1.4.2018</t>
  </si>
  <si>
    <t>Refer table AT_8 and AT-8A,AWP&amp;B, 2019-20</t>
  </si>
  <si>
    <t>Unspent balance as on 31.03.2019</t>
  </si>
  <si>
    <t>% of UB as on Allocation 2018-19</t>
  </si>
  <si>
    <t>Released during 2018-19</t>
  </si>
  <si>
    <t>Allocation for 
2018-19</t>
  </si>
  <si>
    <t>7.2) Utilisation of MME during 2018-19</t>
  </si>
  <si>
    <t>8.1)  Reconciliation of TA OB, Allocation &amp; Releasing [PY + U PY] (Refer AT-9, AWP&amp;B,2019-20)</t>
  </si>
  <si>
    <t>7.1)  Reconciliation of MME OB, Allocation &amp; Releasing [PY + U PY] *(Refer AT-9, AWP&amp;B, 2019-20)</t>
  </si>
  <si>
    <t>(As on 31.03.19)</t>
  </si>
  <si>
    <t>(As on 31.3.19)</t>
  </si>
  <si>
    <t>9.  INFRASTRUCTURE DEVELOPMENT DURING 2018-19</t>
  </si>
  <si>
    <t>(2018-19)</t>
  </si>
  <si>
    <t>Sactioned during 2006-07 to 2018-19</t>
  </si>
  <si>
    <t>9.2.2) Reconciliation of amount sanctioned (Refer AT-11, AWP&amp;B, 2019-20)</t>
  </si>
  <si>
    <t>Annual Work Plan &amp; Budget  2019-20</t>
  </si>
  <si>
    <t>No of working days approved for FY 2018-19</t>
  </si>
  <si>
    <r>
      <t>(i</t>
    </r>
    <r>
      <rPr>
        <i/>
        <sz val="12"/>
        <rFont val="Bookman Old Style"/>
        <family val="1"/>
      </rPr>
      <t>n MTs)</t>
    </r>
  </si>
  <si>
    <t xml:space="preserve">5.1 Mismatch between Utilisation of Foodgrains and Cooking Cost  </t>
  </si>
  <si>
    <t xml:space="preserve">2018-19 </t>
  </si>
  <si>
    <t>Funds for 67 units for new schools Yet to be released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</si>
</sst>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0.00000000000000%"/>
    <numFmt numFmtId="198" formatCode="0.000%"/>
    <numFmt numFmtId="199" formatCode="[$-4009]dd\ mmmm\ yyyy"/>
    <numFmt numFmtId="200" formatCode="0.000000000"/>
  </numFmts>
  <fonts count="11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6"/>
      <name val="Bookman Old Style"/>
      <family val="1"/>
    </font>
    <font>
      <b/>
      <sz val="10"/>
      <name val="Bookman Old Style"/>
      <family val="1"/>
    </font>
    <font>
      <b/>
      <sz val="2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u val="single"/>
      <sz val="11"/>
      <name val="Bookman Old Style"/>
      <family val="1"/>
    </font>
    <font>
      <u val="single"/>
      <sz val="11"/>
      <name val="Bookman Old Style"/>
      <family val="1"/>
    </font>
    <font>
      <b/>
      <u val="single"/>
      <sz val="12"/>
      <name val="Bookman Old Style"/>
      <family val="1"/>
    </font>
    <font>
      <u val="single"/>
      <sz val="12"/>
      <name val="Bookman Old Style"/>
      <family val="1"/>
    </font>
    <font>
      <b/>
      <u val="single"/>
      <sz val="10"/>
      <name val="Bookman Old Style"/>
      <family val="1"/>
    </font>
    <font>
      <sz val="12"/>
      <name val="Bookman Old Style"/>
      <family val="1"/>
    </font>
    <font>
      <sz val="12"/>
      <name val="Arial"/>
      <family val="2"/>
    </font>
    <font>
      <b/>
      <sz val="11"/>
      <name val="Bookman Old Style"/>
      <family val="1"/>
    </font>
    <font>
      <b/>
      <sz val="12"/>
      <name val="Arial"/>
      <family val="2"/>
    </font>
    <font>
      <sz val="11"/>
      <name val="Bookman Old Style"/>
      <family val="1"/>
    </font>
    <font>
      <sz val="10"/>
      <name val="Cambria"/>
      <family val="1"/>
    </font>
    <font>
      <b/>
      <sz val="10"/>
      <name val="Book Antiqua"/>
      <family val="1"/>
    </font>
    <font>
      <sz val="10"/>
      <name val="Book Antiqua"/>
      <family val="1"/>
    </font>
    <font>
      <i/>
      <sz val="12"/>
      <name val="Bookman Old Style"/>
      <family val="1"/>
    </font>
    <font>
      <b/>
      <sz val="12"/>
      <name val="Calibri"/>
      <family val="2"/>
    </font>
    <font>
      <b/>
      <sz val="12"/>
      <name val="Cambria"/>
      <family val="1"/>
    </font>
    <font>
      <b/>
      <i/>
      <sz val="12"/>
      <name val="Bookman Old Style"/>
      <family val="1"/>
    </font>
    <font>
      <sz val="12"/>
      <name val="Cambria"/>
      <family val="1"/>
    </font>
    <font>
      <sz val="9"/>
      <name val="Bookman Old Style"/>
      <family val="1"/>
    </font>
    <font>
      <sz val="12"/>
      <name val="Calibri"/>
      <family val="2"/>
    </font>
    <font>
      <sz val="8"/>
      <name val="Bookman Old Style"/>
      <family val="1"/>
    </font>
    <font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Bookman Old Style"/>
      <family val="1"/>
    </font>
    <font>
      <sz val="10"/>
      <color indexed="10"/>
      <name val="Bookman Old Style"/>
      <family val="1"/>
    </font>
    <font>
      <sz val="10"/>
      <color indexed="10"/>
      <name val="Arial"/>
      <family val="2"/>
    </font>
    <font>
      <b/>
      <sz val="10"/>
      <color indexed="10"/>
      <name val="Bookman Old Style"/>
      <family val="1"/>
    </font>
    <font>
      <b/>
      <u val="single"/>
      <sz val="11"/>
      <color indexed="10"/>
      <name val="Bookman Old Style"/>
      <family val="1"/>
    </font>
    <font>
      <sz val="12"/>
      <color indexed="10"/>
      <name val="Bookman Old Style"/>
      <family val="1"/>
    </font>
    <font>
      <b/>
      <u val="single"/>
      <sz val="12"/>
      <color indexed="10"/>
      <name val="Bookman Old Style"/>
      <family val="1"/>
    </font>
    <font>
      <b/>
      <u val="single"/>
      <sz val="10"/>
      <color indexed="10"/>
      <name val="Bookman Old Style"/>
      <family val="1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b/>
      <sz val="12"/>
      <color indexed="10"/>
      <name val="Bookman Old Style"/>
      <family val="1"/>
    </font>
    <font>
      <b/>
      <sz val="10"/>
      <color indexed="10"/>
      <name val="Arial"/>
      <family val="2"/>
    </font>
    <font>
      <sz val="11"/>
      <color indexed="10"/>
      <name val="Bookman Old Style"/>
      <family val="1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10"/>
      <name val="Bookman Old Style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i/>
      <sz val="12"/>
      <color indexed="10"/>
      <name val="Bookman Old Style"/>
      <family val="1"/>
    </font>
    <font>
      <sz val="11"/>
      <color indexed="10"/>
      <name val="Arial"/>
      <family val="2"/>
    </font>
    <font>
      <b/>
      <sz val="9"/>
      <color indexed="10"/>
      <name val="Bookman Old Style"/>
      <family val="1"/>
    </font>
    <font>
      <b/>
      <sz val="12"/>
      <color indexed="10"/>
      <name val="Calibri"/>
      <family val="2"/>
    </font>
    <font>
      <sz val="12"/>
      <color indexed="10"/>
      <name val="Cambria"/>
      <family val="1"/>
    </font>
    <font>
      <i/>
      <sz val="10"/>
      <color indexed="10"/>
      <name val="Bookman Old Style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Bookman Old Style"/>
      <family val="1"/>
    </font>
    <font>
      <sz val="10"/>
      <color rgb="FFFF0000"/>
      <name val="Bookman Old Style"/>
      <family val="1"/>
    </font>
    <font>
      <sz val="10"/>
      <color rgb="FFFF0000"/>
      <name val="Arial"/>
      <family val="2"/>
    </font>
    <font>
      <b/>
      <sz val="10"/>
      <color rgb="FFFF0000"/>
      <name val="Bookman Old Style"/>
      <family val="1"/>
    </font>
    <font>
      <b/>
      <u val="single"/>
      <sz val="11"/>
      <color rgb="FFFF0000"/>
      <name val="Bookman Old Style"/>
      <family val="1"/>
    </font>
    <font>
      <sz val="12"/>
      <color rgb="FFFF0000"/>
      <name val="Bookman Old Style"/>
      <family val="1"/>
    </font>
    <font>
      <b/>
      <u val="single"/>
      <sz val="12"/>
      <color rgb="FFFF0000"/>
      <name val="Bookman Old Style"/>
      <family val="1"/>
    </font>
    <font>
      <b/>
      <u val="single"/>
      <sz val="10"/>
      <color rgb="FFFF0000"/>
      <name val="Bookman Old Style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b/>
      <sz val="12"/>
      <color rgb="FFFF0000"/>
      <name val="Bookman Old Style"/>
      <family val="1"/>
    </font>
    <font>
      <b/>
      <sz val="10"/>
      <color rgb="FFFF0000"/>
      <name val="Arial"/>
      <family val="2"/>
    </font>
    <font>
      <sz val="11"/>
      <color rgb="FFFF0000"/>
      <name val="Bookman Old Style"/>
      <family val="1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Bookman Old Style"/>
      <family val="1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i/>
      <sz val="12"/>
      <color rgb="FFFF0000"/>
      <name val="Bookman Old Style"/>
      <family val="1"/>
    </font>
    <font>
      <sz val="11"/>
      <color rgb="FFFF0000"/>
      <name val="Arial"/>
      <family val="2"/>
    </font>
    <font>
      <b/>
      <sz val="9"/>
      <color rgb="FFFF0000"/>
      <name val="Bookman Old Style"/>
      <family val="1"/>
    </font>
    <font>
      <b/>
      <sz val="12"/>
      <color rgb="FFFF0000"/>
      <name val="Calibri"/>
      <family val="2"/>
    </font>
    <font>
      <sz val="12"/>
      <color rgb="FFFF0000"/>
      <name val="Cambria"/>
      <family val="1"/>
    </font>
    <font>
      <i/>
      <sz val="10"/>
      <color rgb="FFFF0000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756">
    <xf numFmtId="0" fontId="0" fillId="0" borderId="0" xfId="0" applyAlignment="1">
      <alignment/>
    </xf>
    <xf numFmtId="2" fontId="89" fillId="0" borderId="0" xfId="0" applyNumberFormat="1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2" fontId="90" fillId="0" borderId="0" xfId="0" applyNumberFormat="1" applyFont="1" applyAlignment="1">
      <alignment/>
    </xf>
    <xf numFmtId="0" fontId="92" fillId="0" borderId="0" xfId="0" applyFont="1" applyAlignment="1">
      <alignment/>
    </xf>
    <xf numFmtId="0" fontId="90" fillId="0" borderId="0" xfId="0" applyFont="1" applyAlignment="1">
      <alignment horizontal="center"/>
    </xf>
    <xf numFmtId="9" fontId="90" fillId="0" borderId="0" xfId="84" applyFont="1" applyAlignment="1">
      <alignment/>
    </xf>
    <xf numFmtId="0" fontId="93" fillId="0" borderId="0" xfId="0" applyFont="1" applyAlignment="1">
      <alignment/>
    </xf>
    <xf numFmtId="2" fontId="93" fillId="0" borderId="0" xfId="0" applyNumberFormat="1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2" fontId="95" fillId="0" borderId="0" xfId="0" applyNumberFormat="1" applyFont="1" applyAlignment="1">
      <alignment/>
    </xf>
    <xf numFmtId="0" fontId="96" fillId="0" borderId="0" xfId="0" applyFont="1" applyAlignment="1">
      <alignment/>
    </xf>
    <xf numFmtId="2" fontId="96" fillId="0" borderId="0" xfId="0" applyNumberFormat="1" applyFont="1" applyAlignment="1">
      <alignment/>
    </xf>
    <xf numFmtId="0" fontId="96" fillId="0" borderId="0" xfId="0" applyFont="1" applyAlignment="1">
      <alignment horizontal="left"/>
    </xf>
    <xf numFmtId="2" fontId="96" fillId="0" borderId="0" xfId="0" applyNumberFormat="1" applyFont="1" applyAlignment="1">
      <alignment horizontal="left"/>
    </xf>
    <xf numFmtId="0" fontId="90" fillId="0" borderId="0" xfId="0" applyFont="1" applyAlignment="1">
      <alignment horizontal="left"/>
    </xf>
    <xf numFmtId="0" fontId="96" fillId="0" borderId="0" xfId="0" applyFont="1" applyAlignment="1">
      <alignment horizontal="center" vertical="center"/>
    </xf>
    <xf numFmtId="2" fontId="96" fillId="0" borderId="0" xfId="0" applyNumberFormat="1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9" fontId="94" fillId="0" borderId="0" xfId="84" applyFont="1" applyAlignment="1">
      <alignment/>
    </xf>
    <xf numFmtId="9" fontId="90" fillId="0" borderId="0" xfId="84" applyFont="1" applyAlignment="1">
      <alignment horizontal="left"/>
    </xf>
    <xf numFmtId="0" fontId="90" fillId="0" borderId="0" xfId="0" applyFont="1" applyBorder="1" applyAlignment="1">
      <alignment wrapText="1"/>
    </xf>
    <xf numFmtId="0" fontId="94" fillId="0" borderId="0" xfId="0" applyFont="1" applyBorder="1" applyAlignment="1">
      <alignment horizontal="center" wrapText="1"/>
    </xf>
    <xf numFmtId="9" fontId="94" fillId="0" borderId="0" xfId="84" applyFont="1" applyBorder="1" applyAlignment="1">
      <alignment/>
    </xf>
    <xf numFmtId="2" fontId="92" fillId="0" borderId="0" xfId="0" applyNumberFormat="1" applyFont="1" applyAlignment="1">
      <alignment horizontal="center" vertical="center"/>
    </xf>
    <xf numFmtId="1" fontId="90" fillId="0" borderId="0" xfId="0" applyNumberFormat="1" applyFont="1" applyAlignment="1">
      <alignment horizontal="center" vertical="center"/>
    </xf>
    <xf numFmtId="1" fontId="92" fillId="0" borderId="0" xfId="0" applyNumberFormat="1" applyFont="1" applyAlignment="1">
      <alignment horizontal="center" vertical="center"/>
    </xf>
    <xf numFmtId="0" fontId="97" fillId="0" borderId="0" xfId="0" applyFont="1" applyBorder="1" applyAlignment="1">
      <alignment horizontal="left" wrapText="1"/>
    </xf>
    <xf numFmtId="0" fontId="98" fillId="0" borderId="0" xfId="0" applyFont="1" applyAlignment="1">
      <alignment/>
    </xf>
    <xf numFmtId="9" fontId="98" fillId="0" borderId="0" xfId="84" applyFont="1" applyAlignment="1">
      <alignment/>
    </xf>
    <xf numFmtId="1" fontId="99" fillId="0" borderId="0" xfId="0" applyNumberFormat="1" applyFont="1" applyBorder="1" applyAlignment="1">
      <alignment/>
    </xf>
    <xf numFmtId="1" fontId="99" fillId="0" borderId="0" xfId="0" applyNumberFormat="1" applyFont="1" applyBorder="1" applyAlignment="1">
      <alignment horizontal="center"/>
    </xf>
    <xf numFmtId="9" fontId="99" fillId="0" borderId="0" xfId="84" applyFont="1" applyBorder="1" applyAlignment="1">
      <alignment horizontal="center"/>
    </xf>
    <xf numFmtId="0" fontId="99" fillId="0" borderId="0" xfId="0" applyFont="1" applyBorder="1" applyAlignment="1">
      <alignment horizontal="center" wrapText="1"/>
    </xf>
    <xf numFmtId="0" fontId="99" fillId="0" borderId="0" xfId="0" applyFont="1" applyBorder="1" applyAlignment="1">
      <alignment horizontal="left" wrapText="1"/>
    </xf>
    <xf numFmtId="2" fontId="90" fillId="0" borderId="0" xfId="84" applyNumberFormat="1" applyFont="1" applyAlignment="1">
      <alignment/>
    </xf>
    <xf numFmtId="0" fontId="92" fillId="0" borderId="0" xfId="0" applyFont="1" applyBorder="1" applyAlignment="1">
      <alignment horizontal="left" wrapText="1"/>
    </xf>
    <xf numFmtId="2" fontId="92" fillId="0" borderId="0" xfId="0" applyNumberFormat="1" applyFont="1" applyBorder="1" applyAlignment="1">
      <alignment horizontal="left" wrapText="1"/>
    </xf>
    <xf numFmtId="0" fontId="90" fillId="0" borderId="0" xfId="0" applyFont="1" applyBorder="1" applyAlignment="1">
      <alignment horizontal="center" wrapText="1"/>
    </xf>
    <xf numFmtId="9" fontId="92" fillId="0" borderId="0" xfId="84" applyFont="1" applyBorder="1" applyAlignment="1">
      <alignment horizontal="center"/>
    </xf>
    <xf numFmtId="0" fontId="99" fillId="0" borderId="0" xfId="0" applyFont="1" applyAlignment="1">
      <alignment/>
    </xf>
    <xf numFmtId="0" fontId="99" fillId="0" borderId="0" xfId="0" applyFont="1" applyAlignment="1">
      <alignment horizontal="center"/>
    </xf>
    <xf numFmtId="0" fontId="100" fillId="0" borderId="0" xfId="0" applyFont="1" applyAlignment="1">
      <alignment/>
    </xf>
    <xf numFmtId="2" fontId="101" fillId="0" borderId="0" xfId="84" applyNumberFormat="1" applyFont="1" applyAlignment="1">
      <alignment/>
    </xf>
    <xf numFmtId="2" fontId="101" fillId="0" borderId="10" xfId="84" applyNumberFormat="1" applyFont="1" applyBorder="1" applyAlignment="1">
      <alignment/>
    </xf>
    <xf numFmtId="2" fontId="101" fillId="0" borderId="0" xfId="84" applyNumberFormat="1" applyFont="1" applyBorder="1" applyAlignment="1">
      <alignment/>
    </xf>
    <xf numFmtId="2" fontId="101" fillId="0" borderId="11" xfId="84" applyNumberFormat="1" applyFont="1" applyBorder="1" applyAlignment="1">
      <alignment horizontal="center" wrapText="1"/>
    </xf>
    <xf numFmtId="2" fontId="101" fillId="0" borderId="11" xfId="84" applyNumberFormat="1" applyFont="1" applyBorder="1" applyAlignment="1">
      <alignment horizontal="center"/>
    </xf>
    <xf numFmtId="0" fontId="92" fillId="0" borderId="10" xfId="0" applyFont="1" applyBorder="1" applyAlignment="1">
      <alignment horizontal="center" wrapText="1"/>
    </xf>
    <xf numFmtId="0" fontId="100" fillId="0" borderId="10" xfId="0" applyFont="1" applyBorder="1" applyAlignment="1">
      <alignment horizontal="center"/>
    </xf>
    <xf numFmtId="2" fontId="101" fillId="0" borderId="10" xfId="84" applyNumberFormat="1" applyFont="1" applyBorder="1" applyAlignment="1">
      <alignment horizontal="center"/>
    </xf>
    <xf numFmtId="0" fontId="102" fillId="0" borderId="10" xfId="0" applyFont="1" applyBorder="1" applyAlignment="1">
      <alignment horizontal="center"/>
    </xf>
    <xf numFmtId="1" fontId="91" fillId="0" borderId="10" xfId="69" applyNumberFormat="1" applyFont="1" applyBorder="1" applyAlignment="1">
      <alignment horizontal="center" vertical="center"/>
      <protection/>
    </xf>
    <xf numFmtId="0" fontId="91" fillId="0" borderId="0" xfId="69" applyFont="1" applyBorder="1" applyAlignment="1">
      <alignment horizontal="center" vertical="center"/>
      <protection/>
    </xf>
    <xf numFmtId="0" fontId="91" fillId="0" borderId="1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 vertical="center" wrapText="1"/>
    </xf>
    <xf numFmtId="9" fontId="101" fillId="0" borderId="0" xfId="84" applyFont="1" applyAlignment="1">
      <alignment/>
    </xf>
    <xf numFmtId="0" fontId="103" fillId="0" borderId="10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wrapText="1"/>
    </xf>
    <xf numFmtId="0" fontId="104" fillId="0" borderId="0" xfId="0" applyFont="1" applyBorder="1" applyAlignment="1">
      <alignment horizontal="left"/>
    </xf>
    <xf numFmtId="0" fontId="104" fillId="0" borderId="0" xfId="0" applyFont="1" applyBorder="1" applyAlignment="1">
      <alignment/>
    </xf>
    <xf numFmtId="0" fontId="101" fillId="0" borderId="0" xfId="0" applyFont="1" applyBorder="1" applyAlignment="1">
      <alignment horizontal="center"/>
    </xf>
    <xf numFmtId="9" fontId="104" fillId="0" borderId="0" xfId="84" applyFont="1" applyBorder="1" applyAlignment="1">
      <alignment/>
    </xf>
    <xf numFmtId="9" fontId="104" fillId="33" borderId="0" xfId="84" applyFont="1" applyFill="1" applyBorder="1" applyAlignment="1">
      <alignment/>
    </xf>
    <xf numFmtId="0" fontId="103" fillId="0" borderId="0" xfId="0" applyFont="1" applyBorder="1" applyAlignment="1">
      <alignment horizontal="center" vertical="center" wrapText="1"/>
    </xf>
    <xf numFmtId="0" fontId="101" fillId="0" borderId="0" xfId="0" applyFont="1" applyAlignment="1">
      <alignment/>
    </xf>
    <xf numFmtId="0" fontId="104" fillId="0" borderId="0" xfId="0" applyFont="1" applyBorder="1" applyAlignment="1">
      <alignment horizontal="left" wrapText="1"/>
    </xf>
    <xf numFmtId="2" fontId="104" fillId="0" borderId="0" xfId="0" applyNumberFormat="1" applyFont="1" applyBorder="1" applyAlignment="1">
      <alignment horizontal="left" wrapText="1"/>
    </xf>
    <xf numFmtId="2" fontId="101" fillId="33" borderId="0" xfId="84" applyNumberFormat="1" applyFont="1" applyFill="1" applyAlignment="1">
      <alignment/>
    </xf>
    <xf numFmtId="9" fontId="101" fillId="33" borderId="0" xfId="84" applyFont="1" applyFill="1" applyAlignment="1">
      <alignment/>
    </xf>
    <xf numFmtId="0" fontId="92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9" fontId="92" fillId="0" borderId="0" xfId="84" applyFont="1" applyBorder="1" applyAlignment="1">
      <alignment/>
    </xf>
    <xf numFmtId="9" fontId="92" fillId="0" borderId="0" xfId="84" applyFont="1" applyBorder="1" applyAlignment="1">
      <alignment horizontal="right"/>
    </xf>
    <xf numFmtId="0" fontId="99" fillId="0" borderId="0" xfId="0" applyFont="1" applyFill="1" applyAlignment="1">
      <alignment/>
    </xf>
    <xf numFmtId="0" fontId="104" fillId="0" borderId="0" xfId="0" applyFont="1" applyFill="1" applyAlignment="1">
      <alignment/>
    </xf>
    <xf numFmtId="0" fontId="102" fillId="0" borderId="0" xfId="0" applyFont="1" applyAlignment="1">
      <alignment/>
    </xf>
    <xf numFmtId="1" fontId="91" fillId="0" borderId="12" xfId="69" applyNumberFormat="1" applyFont="1" applyBorder="1" applyAlignment="1">
      <alignment horizontal="right" vertical="center"/>
      <protection/>
    </xf>
    <xf numFmtId="1" fontId="90" fillId="0" borderId="0" xfId="0" applyNumberFormat="1" applyFont="1" applyAlignment="1">
      <alignment/>
    </xf>
    <xf numFmtId="1" fontId="90" fillId="0" borderId="10" xfId="0" applyNumberFormat="1" applyFont="1" applyBorder="1" applyAlignment="1">
      <alignment/>
    </xf>
    <xf numFmtId="0" fontId="90" fillId="0" borderId="0" xfId="0" applyFont="1" applyBorder="1" applyAlignment="1">
      <alignment/>
    </xf>
    <xf numFmtId="0" fontId="104" fillId="0" borderId="10" xfId="0" applyFont="1" applyBorder="1" applyAlignment="1">
      <alignment horizontal="right"/>
    </xf>
    <xf numFmtId="1" fontId="92" fillId="0" borderId="10" xfId="0" applyNumberFormat="1" applyFont="1" applyBorder="1" applyAlignment="1">
      <alignment/>
    </xf>
    <xf numFmtId="0" fontId="92" fillId="0" borderId="0" xfId="0" applyFont="1" applyBorder="1" applyAlignment="1">
      <alignment horizontal="right"/>
    </xf>
    <xf numFmtId="0" fontId="104" fillId="0" borderId="0" xfId="0" applyFont="1" applyFill="1" applyBorder="1" applyAlignment="1">
      <alignment horizontal="left" vertical="top" wrapText="1"/>
    </xf>
    <xf numFmtId="1" fontId="92" fillId="0" borderId="0" xfId="0" applyNumberFormat="1" applyFont="1" applyBorder="1" applyAlignment="1">
      <alignment/>
    </xf>
    <xf numFmtId="1" fontId="90" fillId="0" borderId="0" xfId="0" applyNumberFormat="1" applyFont="1" applyBorder="1" applyAlignment="1">
      <alignment horizontal="center"/>
    </xf>
    <xf numFmtId="9" fontId="92" fillId="0" borderId="0" xfId="84" applyFont="1" applyFill="1" applyBorder="1" applyAlignment="1">
      <alignment/>
    </xf>
    <xf numFmtId="2" fontId="90" fillId="0" borderId="0" xfId="0" applyNumberFormat="1" applyFont="1" applyFill="1" applyAlignment="1">
      <alignment/>
    </xf>
    <xf numFmtId="1" fontId="90" fillId="0" borderId="0" xfId="0" applyNumberFormat="1" applyFont="1" applyFill="1" applyAlignment="1">
      <alignment/>
    </xf>
    <xf numFmtId="0" fontId="94" fillId="0" borderId="0" xfId="0" applyFont="1" applyFill="1" applyAlignment="1">
      <alignment/>
    </xf>
    <xf numFmtId="2" fontId="94" fillId="0" borderId="0" xfId="0" applyNumberFormat="1" applyFont="1" applyAlignment="1">
      <alignment/>
    </xf>
    <xf numFmtId="0" fontId="90" fillId="0" borderId="0" xfId="0" applyFont="1" applyFill="1" applyAlignment="1">
      <alignment/>
    </xf>
    <xf numFmtId="2" fontId="99" fillId="0" borderId="0" xfId="0" applyNumberFormat="1" applyFont="1" applyAlignment="1">
      <alignment/>
    </xf>
    <xf numFmtId="2" fontId="92" fillId="0" borderId="0" xfId="0" applyNumberFormat="1" applyFont="1" applyAlignment="1">
      <alignment/>
    </xf>
    <xf numFmtId="2" fontId="101" fillId="0" borderId="0" xfId="0" applyNumberFormat="1" applyFont="1" applyAlignment="1">
      <alignment/>
    </xf>
    <xf numFmtId="0" fontId="105" fillId="0" borderId="10" xfId="0" applyFont="1" applyBorder="1" applyAlignment="1">
      <alignment/>
    </xf>
    <xf numFmtId="0" fontId="105" fillId="0" borderId="0" xfId="0" applyFont="1" applyBorder="1" applyAlignment="1">
      <alignment/>
    </xf>
    <xf numFmtId="0" fontId="106" fillId="0" borderId="0" xfId="0" applyFont="1" applyBorder="1" applyAlignment="1">
      <alignment/>
    </xf>
    <xf numFmtId="185" fontId="90" fillId="0" borderId="0" xfId="0" applyNumberFormat="1" applyFont="1" applyAlignment="1">
      <alignment/>
    </xf>
    <xf numFmtId="0" fontId="107" fillId="0" borderId="0" xfId="0" applyFont="1" applyAlignment="1">
      <alignment horizontal="center"/>
    </xf>
    <xf numFmtId="2" fontId="99" fillId="0" borderId="0" xfId="0" applyNumberFormat="1" applyFont="1" applyBorder="1" applyAlignment="1">
      <alignment vertical="top"/>
    </xf>
    <xf numFmtId="2" fontId="104" fillId="0" borderId="0" xfId="0" applyNumberFormat="1" applyFont="1" applyBorder="1" applyAlignment="1">
      <alignment vertical="top"/>
    </xf>
    <xf numFmtId="2" fontId="94" fillId="0" borderId="0" xfId="0" applyNumberFormat="1" applyFont="1" applyBorder="1" applyAlignment="1">
      <alignment horizontal="center" vertical="top" wrapText="1"/>
    </xf>
    <xf numFmtId="2" fontId="94" fillId="0" borderId="0" xfId="0" applyNumberFormat="1" applyFont="1" applyFill="1" applyAlignment="1">
      <alignment/>
    </xf>
    <xf numFmtId="2" fontId="101" fillId="0" borderId="0" xfId="0" applyNumberFormat="1" applyFont="1" applyFill="1" applyAlignment="1">
      <alignment/>
    </xf>
    <xf numFmtId="0" fontId="101" fillId="0" borderId="0" xfId="0" applyFont="1" applyFill="1" applyAlignment="1">
      <alignment/>
    </xf>
    <xf numFmtId="2" fontId="99" fillId="0" borderId="0" xfId="0" applyNumberFormat="1" applyFont="1" applyBorder="1" applyAlignment="1">
      <alignment horizontal="center" vertical="top" wrapText="1"/>
    </xf>
    <xf numFmtId="2" fontId="104" fillId="0" borderId="0" xfId="0" applyNumberFormat="1" applyFont="1" applyBorder="1" applyAlignment="1">
      <alignment horizontal="center" vertical="top" wrapText="1"/>
    </xf>
    <xf numFmtId="0" fontId="104" fillId="0" borderId="0" xfId="0" applyFont="1" applyBorder="1" applyAlignment="1">
      <alignment horizontal="center" vertical="top" wrapText="1"/>
    </xf>
    <xf numFmtId="2" fontId="99" fillId="0" borderId="0" xfId="84" applyNumberFormat="1" applyFont="1" applyFill="1" applyBorder="1" applyAlignment="1">
      <alignment vertical="center"/>
    </xf>
    <xf numFmtId="9" fontId="92" fillId="0" borderId="0" xfId="84" applyFont="1" applyFill="1" applyBorder="1" applyAlignment="1">
      <alignment vertical="center"/>
    </xf>
    <xf numFmtId="2" fontId="90" fillId="0" borderId="10" xfId="0" applyNumberFormat="1" applyFont="1" applyBorder="1" applyAlignment="1">
      <alignment/>
    </xf>
    <xf numFmtId="2" fontId="90" fillId="0" borderId="10" xfId="0" applyNumberFormat="1" applyFont="1" applyBorder="1" applyAlignment="1">
      <alignment horizontal="center"/>
    </xf>
    <xf numFmtId="2" fontId="91" fillId="0" borderId="10" xfId="70" applyNumberFormat="1" applyFont="1" applyBorder="1" applyAlignment="1">
      <alignment horizontal="center"/>
      <protection/>
    </xf>
    <xf numFmtId="2" fontId="91" fillId="0" borderId="10" xfId="69" applyNumberFormat="1" applyFont="1" applyBorder="1" applyAlignment="1">
      <alignment horizontal="center" vertical="center"/>
      <protection/>
    </xf>
    <xf numFmtId="185" fontId="91" fillId="0" borderId="0" xfId="69" applyNumberFormat="1" applyFont="1" applyBorder="1" applyAlignment="1">
      <alignment horizontal="center" vertical="center"/>
      <protection/>
    </xf>
    <xf numFmtId="2" fontId="91" fillId="0" borderId="10" xfId="0" applyNumberFormat="1" applyFont="1" applyBorder="1" applyAlignment="1">
      <alignment horizontal="center"/>
    </xf>
    <xf numFmtId="185" fontId="108" fillId="0" borderId="0" xfId="0" applyNumberFormat="1" applyFont="1" applyBorder="1" applyAlignment="1">
      <alignment horizontal="center" vertical="center"/>
    </xf>
    <xf numFmtId="2" fontId="92" fillId="0" borderId="10" xfId="0" applyNumberFormat="1" applyFont="1" applyBorder="1" applyAlignment="1">
      <alignment horizontal="center"/>
    </xf>
    <xf numFmtId="0" fontId="99" fillId="0" borderId="0" xfId="0" applyFont="1" applyAlignment="1">
      <alignment/>
    </xf>
    <xf numFmtId="0" fontId="104" fillId="0" borderId="0" xfId="0" applyFont="1" applyAlignment="1">
      <alignment/>
    </xf>
    <xf numFmtId="0" fontId="92" fillId="0" borderId="0" xfId="0" applyFont="1" applyAlignment="1">
      <alignment/>
    </xf>
    <xf numFmtId="2" fontId="99" fillId="0" borderId="12" xfId="0" applyNumberFormat="1" applyFont="1" applyBorder="1" applyAlignment="1">
      <alignment horizontal="center" wrapText="1"/>
    </xf>
    <xf numFmtId="2" fontId="99" fillId="0" borderId="10" xfId="0" applyNumberFormat="1" applyFont="1" applyBorder="1" applyAlignment="1">
      <alignment horizontal="center" wrapText="1"/>
    </xf>
    <xf numFmtId="0" fontId="109" fillId="0" borderId="10" xfId="0" applyFont="1" applyBorder="1" applyAlignment="1">
      <alignment horizontal="center" wrapText="1"/>
    </xf>
    <xf numFmtId="0" fontId="94" fillId="0" borderId="12" xfId="84" applyNumberFormat="1" applyFont="1" applyBorder="1" applyAlignment="1">
      <alignment horizontal="center"/>
    </xf>
    <xf numFmtId="0" fontId="94" fillId="0" borderId="0" xfId="84" applyNumberFormat="1" applyFont="1" applyBorder="1" applyAlignment="1">
      <alignment horizontal="center"/>
    </xf>
    <xf numFmtId="2" fontId="91" fillId="0" borderId="0" xfId="0" applyNumberFormat="1" applyFont="1" applyAlignment="1">
      <alignment horizontal="center"/>
    </xf>
    <xf numFmtId="1" fontId="90" fillId="0" borderId="0" xfId="84" applyNumberFormat="1" applyFont="1" applyBorder="1" applyAlignment="1">
      <alignment horizontal="center"/>
    </xf>
    <xf numFmtId="0" fontId="94" fillId="34" borderId="12" xfId="84" applyNumberFormat="1" applyFont="1" applyFill="1" applyBorder="1" applyAlignment="1">
      <alignment horizontal="center"/>
    </xf>
    <xf numFmtId="0" fontId="94" fillId="0" borderId="0" xfId="84" applyNumberFormat="1" applyFont="1" applyAlignment="1">
      <alignment horizontal="center"/>
    </xf>
    <xf numFmtId="0" fontId="99" fillId="0" borderId="12" xfId="84" applyNumberFormat="1" applyFont="1" applyBorder="1" applyAlignment="1">
      <alignment horizontal="center"/>
    </xf>
    <xf numFmtId="0" fontId="99" fillId="0" borderId="0" xfId="84" applyNumberFormat="1" applyFont="1" applyBorder="1" applyAlignment="1">
      <alignment horizontal="center"/>
    </xf>
    <xf numFmtId="10" fontId="94" fillId="0" borderId="12" xfId="0" applyNumberFormat="1" applyFont="1" applyBorder="1" applyAlignment="1">
      <alignment/>
    </xf>
    <xf numFmtId="10" fontId="99" fillId="0" borderId="0" xfId="0" applyNumberFormat="1" applyFont="1" applyBorder="1" applyAlignment="1">
      <alignment/>
    </xf>
    <xf numFmtId="10" fontId="92" fillId="0" borderId="0" xfId="0" applyNumberFormat="1" applyFont="1" applyBorder="1" applyAlignment="1">
      <alignment/>
    </xf>
    <xf numFmtId="0" fontId="92" fillId="0" borderId="0" xfId="0" applyFont="1" applyFill="1" applyAlignment="1">
      <alignment/>
    </xf>
    <xf numFmtId="2" fontId="100" fillId="0" borderId="0" xfId="0" applyNumberFormat="1" applyFont="1" applyAlignment="1">
      <alignment/>
    </xf>
    <xf numFmtId="0" fontId="94" fillId="0" borderId="0" xfId="0" applyFont="1" applyBorder="1" applyAlignment="1">
      <alignment vertical="center"/>
    </xf>
    <xf numFmtId="2" fontId="99" fillId="0" borderId="0" xfId="0" applyNumberFormat="1" applyFont="1" applyBorder="1" applyAlignment="1">
      <alignment/>
    </xf>
    <xf numFmtId="2" fontId="94" fillId="0" borderId="0" xfId="0" applyNumberFormat="1" applyFont="1" applyBorder="1" applyAlignment="1">
      <alignment horizontal="center"/>
    </xf>
    <xf numFmtId="9" fontId="99" fillId="0" borderId="0" xfId="84" applyFont="1" applyBorder="1" applyAlignment="1">
      <alignment/>
    </xf>
    <xf numFmtId="2" fontId="94" fillId="0" borderId="0" xfId="0" applyNumberFormat="1" applyFont="1" applyAlignment="1">
      <alignment wrapText="1"/>
    </xf>
    <xf numFmtId="191" fontId="90" fillId="0" borderId="0" xfId="0" applyNumberFormat="1" applyFont="1" applyFill="1" applyAlignment="1">
      <alignment/>
    </xf>
    <xf numFmtId="0" fontId="100" fillId="0" borderId="0" xfId="69" applyFont="1" applyBorder="1" applyAlignment="1">
      <alignment horizontal="center"/>
      <protection/>
    </xf>
    <xf numFmtId="2" fontId="102" fillId="0" borderId="0" xfId="0" applyNumberFormat="1" applyFont="1" applyAlignment="1">
      <alignment/>
    </xf>
    <xf numFmtId="2" fontId="91" fillId="0" borderId="0" xfId="0" applyNumberFormat="1" applyFont="1" applyAlignment="1">
      <alignment/>
    </xf>
    <xf numFmtId="0" fontId="91" fillId="0" borderId="0" xfId="0" applyFont="1" applyAlignment="1">
      <alignment/>
    </xf>
    <xf numFmtId="2" fontId="106" fillId="0" borderId="0" xfId="69" applyNumberFormat="1" applyFont="1" applyBorder="1" applyAlignment="1">
      <alignment horizontal="center" vertical="center"/>
      <protection/>
    </xf>
    <xf numFmtId="2" fontId="90" fillId="0" borderId="0" xfId="0" applyNumberFormat="1" applyFont="1" applyBorder="1" applyAlignment="1">
      <alignment/>
    </xf>
    <xf numFmtId="0" fontId="102" fillId="0" borderId="0" xfId="0" applyFont="1" applyAlignment="1">
      <alignment/>
    </xf>
    <xf numFmtId="2" fontId="94" fillId="0" borderId="12" xfId="84" applyNumberFormat="1" applyFont="1" applyBorder="1" applyAlignment="1">
      <alignment/>
    </xf>
    <xf numFmtId="2" fontId="94" fillId="0" borderId="10" xfId="84" applyNumberFormat="1" applyFont="1" applyBorder="1" applyAlignment="1">
      <alignment/>
    </xf>
    <xf numFmtId="2" fontId="91" fillId="33" borderId="0" xfId="69" applyNumberFormat="1" applyFont="1" applyFill="1" applyBorder="1" applyAlignment="1">
      <alignment horizontal="center" vertical="center"/>
      <protection/>
    </xf>
    <xf numFmtId="2" fontId="90" fillId="0" borderId="0" xfId="84" applyNumberFormat="1" applyFont="1" applyBorder="1" applyAlignment="1">
      <alignment/>
    </xf>
    <xf numFmtId="9" fontId="90" fillId="0" borderId="0" xfId="84" applyFont="1" applyBorder="1" applyAlignment="1">
      <alignment/>
    </xf>
    <xf numFmtId="2" fontId="108" fillId="0" borderId="0" xfId="0" applyNumberFormat="1" applyFont="1" applyBorder="1" applyAlignment="1">
      <alignment horizontal="center" vertical="center"/>
    </xf>
    <xf numFmtId="2" fontId="99" fillId="0" borderId="10" xfId="84" applyNumberFormat="1" applyFont="1" applyBorder="1" applyAlignment="1">
      <alignment/>
    </xf>
    <xf numFmtId="2" fontId="99" fillId="0" borderId="0" xfId="84" applyNumberFormat="1" applyFont="1" applyBorder="1" applyAlignment="1">
      <alignment/>
    </xf>
    <xf numFmtId="2" fontId="106" fillId="0" borderId="0" xfId="0" applyNumberFormat="1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top" wrapText="1"/>
    </xf>
    <xf numFmtId="2" fontId="94" fillId="0" borderId="0" xfId="0" applyNumberFormat="1" applyFont="1" applyAlignment="1">
      <alignment horizontal="center"/>
    </xf>
    <xf numFmtId="2" fontId="94" fillId="0" borderId="0" xfId="84" applyNumberFormat="1" applyFont="1" applyBorder="1" applyAlignment="1">
      <alignment/>
    </xf>
    <xf numFmtId="2" fontId="100" fillId="0" borderId="10" xfId="69" applyNumberFormat="1" applyFont="1" applyBorder="1" applyAlignment="1">
      <alignment horizontal="center"/>
      <protection/>
    </xf>
    <xf numFmtId="2" fontId="91" fillId="33" borderId="10" xfId="69" applyNumberFormat="1" applyFont="1" applyFill="1" applyBorder="1" applyAlignment="1">
      <alignment horizontal="center" vertical="center"/>
      <protection/>
    </xf>
    <xf numFmtId="2" fontId="99" fillId="0" borderId="0" xfId="0" applyNumberFormat="1" applyFont="1" applyFill="1" applyAlignment="1">
      <alignment/>
    </xf>
    <xf numFmtId="2" fontId="92" fillId="0" borderId="10" xfId="0" applyNumberFormat="1" applyFont="1" applyFill="1" applyBorder="1" applyAlignment="1">
      <alignment horizontal="center"/>
    </xf>
    <xf numFmtId="2" fontId="94" fillId="0" borderId="0" xfId="0" applyNumberFormat="1" applyFont="1" applyFill="1" applyBorder="1" applyAlignment="1">
      <alignment vertical="center"/>
    </xf>
    <xf numFmtId="185" fontId="90" fillId="0" borderId="10" xfId="0" applyNumberFormat="1" applyFont="1" applyBorder="1" applyAlignment="1">
      <alignment horizontal="center"/>
    </xf>
    <xf numFmtId="2" fontId="100" fillId="33" borderId="0" xfId="69" applyNumberFormat="1" applyFont="1" applyFill="1" applyBorder="1" applyAlignment="1">
      <alignment horizontal="center" vertical="center"/>
      <protection/>
    </xf>
    <xf numFmtId="2" fontId="100" fillId="0" borderId="0" xfId="69" applyNumberFormat="1" applyFont="1" applyBorder="1" applyAlignment="1">
      <alignment horizontal="center"/>
      <protection/>
    </xf>
    <xf numFmtId="2" fontId="102" fillId="0" borderId="0" xfId="69" applyNumberFormat="1" applyFont="1" applyBorder="1" applyAlignment="1">
      <alignment horizontal="center"/>
      <protection/>
    </xf>
    <xf numFmtId="2" fontId="102" fillId="33" borderId="0" xfId="69" applyNumberFormat="1" applyFont="1" applyFill="1" applyBorder="1" applyAlignment="1">
      <alignment horizontal="center" vertical="center"/>
      <protection/>
    </xf>
    <xf numFmtId="1" fontId="94" fillId="0" borderId="0" xfId="0" applyNumberFormat="1" applyFont="1" applyAlignment="1">
      <alignment/>
    </xf>
    <xf numFmtId="1" fontId="100" fillId="0" borderId="0" xfId="69" applyNumberFormat="1" applyFont="1" applyBorder="1" applyAlignment="1">
      <alignment horizontal="center"/>
      <protection/>
    </xf>
    <xf numFmtId="1" fontId="100" fillId="33" borderId="0" xfId="69" applyNumberFormat="1" applyFont="1" applyFill="1" applyBorder="1" applyAlignment="1">
      <alignment horizontal="center" vertical="center"/>
      <protection/>
    </xf>
    <xf numFmtId="2" fontId="94" fillId="0" borderId="0" xfId="0" applyNumberFormat="1" applyFont="1" applyFill="1" applyBorder="1" applyAlignment="1">
      <alignment/>
    </xf>
    <xf numFmtId="2" fontId="94" fillId="0" borderId="0" xfId="0" applyNumberFormat="1" applyFont="1" applyFill="1" applyBorder="1" applyAlignment="1">
      <alignment horizontal="right"/>
    </xf>
    <xf numFmtId="2" fontId="91" fillId="0" borderId="10" xfId="69" applyNumberFormat="1" applyFont="1" applyBorder="1" applyAlignment="1">
      <alignment horizontal="center"/>
      <protection/>
    </xf>
    <xf numFmtId="0" fontId="99" fillId="0" borderId="0" xfId="0" applyFont="1" applyFill="1" applyBorder="1" applyAlignment="1">
      <alignment horizontal="left" vertical="top" wrapText="1"/>
    </xf>
    <xf numFmtId="2" fontId="110" fillId="0" borderId="0" xfId="81" applyNumberFormat="1" applyFont="1" applyBorder="1">
      <alignment/>
      <protection/>
    </xf>
    <xf numFmtId="0" fontId="111" fillId="0" borderId="0" xfId="0" applyFont="1" applyFill="1" applyAlignment="1">
      <alignment/>
    </xf>
    <xf numFmtId="2" fontId="92" fillId="0" borderId="0" xfId="0" applyNumberFormat="1" applyFont="1" applyFill="1" applyAlignment="1">
      <alignment/>
    </xf>
    <xf numFmtId="2" fontId="90" fillId="0" borderId="0" xfId="0" applyNumberFormat="1" applyFont="1" applyAlignment="1">
      <alignment/>
    </xf>
    <xf numFmtId="2" fontId="94" fillId="0" borderId="0" xfId="0" applyNumberFormat="1" applyFont="1" applyBorder="1" applyAlignment="1">
      <alignment/>
    </xf>
    <xf numFmtId="2" fontId="94" fillId="0" borderId="0" xfId="0" applyNumberFormat="1" applyFont="1" applyAlignment="1">
      <alignment horizontal="left"/>
    </xf>
    <xf numFmtId="2" fontId="90" fillId="0" borderId="0" xfId="0" applyNumberFormat="1" applyFont="1" applyAlignment="1">
      <alignment horizontal="left"/>
    </xf>
    <xf numFmtId="0" fontId="107" fillId="0" borderId="0" xfId="0" applyFont="1" applyBorder="1" applyAlignment="1">
      <alignment horizontal="right"/>
    </xf>
    <xf numFmtId="0" fontId="112" fillId="0" borderId="0" xfId="0" applyFont="1" applyBorder="1" applyAlignment="1">
      <alignment horizontal="right"/>
    </xf>
    <xf numFmtId="2" fontId="112" fillId="0" borderId="0" xfId="0" applyNumberFormat="1" applyFont="1" applyBorder="1" applyAlignment="1">
      <alignment horizontal="right"/>
    </xf>
    <xf numFmtId="2" fontId="99" fillId="0" borderId="12" xfId="0" applyNumberFormat="1" applyFont="1" applyBorder="1" applyAlignment="1">
      <alignment horizontal="left" wrapText="1"/>
    </xf>
    <xf numFmtId="2" fontId="99" fillId="0" borderId="10" xfId="0" applyNumberFormat="1" applyFont="1" applyBorder="1" applyAlignment="1">
      <alignment horizontal="left" wrapText="1"/>
    </xf>
    <xf numFmtId="2" fontId="99" fillId="0" borderId="0" xfId="0" applyNumberFormat="1" applyFont="1" applyBorder="1" applyAlignment="1">
      <alignment horizontal="left" wrapText="1"/>
    </xf>
    <xf numFmtId="2" fontId="99" fillId="0" borderId="0" xfId="0" applyNumberFormat="1" applyFont="1" applyBorder="1" applyAlignment="1">
      <alignment horizontal="center"/>
    </xf>
    <xf numFmtId="2" fontId="92" fillId="0" borderId="0" xfId="0" applyNumberFormat="1" applyFont="1" applyBorder="1" applyAlignment="1">
      <alignment horizontal="center"/>
    </xf>
    <xf numFmtId="2" fontId="99" fillId="33" borderId="0" xfId="0" applyNumberFormat="1" applyFont="1" applyFill="1" applyBorder="1" applyAlignment="1">
      <alignment horizontal="center" vertical="center"/>
    </xf>
    <xf numFmtId="2" fontId="92" fillId="33" borderId="0" xfId="0" applyNumberFormat="1" applyFont="1" applyFill="1" applyBorder="1" applyAlignment="1">
      <alignment horizontal="center" vertical="center"/>
    </xf>
    <xf numFmtId="2" fontId="94" fillId="0" borderId="0" xfId="0" applyNumberFormat="1" applyFont="1" applyFill="1" applyBorder="1" applyAlignment="1">
      <alignment horizontal="center" vertical="top" wrapText="1"/>
    </xf>
    <xf numFmtId="2" fontId="90" fillId="0" borderId="0" xfId="0" applyNumberFormat="1" applyFont="1" applyFill="1" applyBorder="1" applyAlignment="1">
      <alignment horizontal="center" vertical="top" wrapText="1"/>
    </xf>
    <xf numFmtId="0" fontId="90" fillId="0" borderId="0" xfId="0" applyFont="1" applyFill="1" applyBorder="1" applyAlignment="1">
      <alignment horizontal="center" vertical="top" wrapText="1"/>
    </xf>
    <xf numFmtId="2" fontId="94" fillId="0" borderId="0" xfId="0" applyNumberFormat="1" applyFont="1" applyFill="1" applyAlignment="1">
      <alignment horizontal="left"/>
    </xf>
    <xf numFmtId="2" fontId="94" fillId="0" borderId="0" xfId="0" applyNumberFormat="1" applyFont="1" applyFill="1" applyBorder="1" applyAlignment="1">
      <alignment horizontal="left"/>
    </xf>
    <xf numFmtId="2" fontId="90" fillId="0" borderId="0" xfId="0" applyNumberFormat="1" applyFont="1" applyFill="1" applyBorder="1" applyAlignment="1">
      <alignment horizontal="left"/>
    </xf>
    <xf numFmtId="0" fontId="90" fillId="0" borderId="0" xfId="0" applyFont="1" applyFill="1" applyBorder="1" applyAlignment="1">
      <alignment horizontal="left"/>
    </xf>
    <xf numFmtId="0" fontId="90" fillId="0" borderId="0" xfId="0" applyFont="1" applyFill="1" applyAlignment="1">
      <alignment horizontal="left"/>
    </xf>
    <xf numFmtId="0" fontId="92" fillId="0" borderId="0" xfId="0" applyFont="1" applyFill="1" applyBorder="1" applyAlignment="1">
      <alignment horizontal="left"/>
    </xf>
    <xf numFmtId="2" fontId="90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/>
    </xf>
    <xf numFmtId="2" fontId="94" fillId="0" borderId="12" xfId="0" applyNumberFormat="1" applyFont="1" applyFill="1" applyBorder="1" applyAlignment="1">
      <alignment horizontal="center"/>
    </xf>
    <xf numFmtId="2" fontId="94" fillId="0" borderId="10" xfId="0" applyNumberFormat="1" applyFont="1" applyFill="1" applyBorder="1" applyAlignment="1">
      <alignment horizontal="center"/>
    </xf>
    <xf numFmtId="2" fontId="90" fillId="0" borderId="0" xfId="0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2" fontId="92" fillId="0" borderId="0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2" fontId="94" fillId="0" borderId="0" xfId="84" applyNumberFormat="1" applyFont="1" applyFill="1" applyBorder="1" applyAlignment="1">
      <alignment/>
    </xf>
    <xf numFmtId="2" fontId="90" fillId="0" borderId="0" xfId="84" applyNumberFormat="1" applyFont="1" applyFill="1" applyBorder="1" applyAlignment="1">
      <alignment/>
    </xf>
    <xf numFmtId="9" fontId="90" fillId="0" borderId="0" xfId="84" applyFont="1" applyFill="1" applyBorder="1" applyAlignment="1">
      <alignment/>
    </xf>
    <xf numFmtId="2" fontId="90" fillId="0" borderId="0" xfId="0" applyNumberFormat="1" applyFont="1" applyFill="1" applyAlignment="1">
      <alignment horizontal="left"/>
    </xf>
    <xf numFmtId="2" fontId="90" fillId="0" borderId="0" xfId="0" applyNumberFormat="1" applyFont="1" applyFill="1" applyBorder="1" applyAlignment="1">
      <alignment horizontal="right"/>
    </xf>
    <xf numFmtId="0" fontId="90" fillId="0" borderId="0" xfId="0" applyFont="1" applyFill="1" applyBorder="1" applyAlignment="1">
      <alignment horizontal="right"/>
    </xf>
    <xf numFmtId="2" fontId="95" fillId="0" borderId="0" xfId="0" applyNumberFormat="1" applyFont="1" applyFill="1" applyAlignment="1">
      <alignment horizontal="left"/>
    </xf>
    <xf numFmtId="2" fontId="96" fillId="0" borderId="0" xfId="0" applyNumberFormat="1" applyFont="1" applyFill="1" applyAlignment="1">
      <alignment horizontal="left"/>
    </xf>
    <xf numFmtId="0" fontId="96" fillId="0" borderId="0" xfId="0" applyFont="1" applyFill="1" applyAlignment="1">
      <alignment horizontal="left"/>
    </xf>
    <xf numFmtId="0" fontId="99" fillId="0" borderId="0" xfId="0" applyFont="1" applyBorder="1" applyAlignment="1">
      <alignment horizontal="center"/>
    </xf>
    <xf numFmtId="2" fontId="90" fillId="0" borderId="0" xfId="84" applyNumberFormat="1" applyFont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0" xfId="0" applyFont="1" applyAlignment="1">
      <alignment horizontal="center"/>
    </xf>
    <xf numFmtId="2" fontId="90" fillId="0" borderId="10" xfId="84" applyNumberFormat="1" applyFont="1" applyBorder="1" applyAlignment="1">
      <alignment horizontal="center"/>
    </xf>
    <xf numFmtId="0" fontId="94" fillId="0" borderId="0" xfId="0" applyFont="1" applyBorder="1" applyAlignment="1">
      <alignment/>
    </xf>
    <xf numFmtId="9" fontId="99" fillId="0" borderId="0" xfId="84" applyFont="1" applyBorder="1" applyAlignment="1">
      <alignment/>
    </xf>
    <xf numFmtId="2" fontId="99" fillId="0" borderId="0" xfId="0" applyNumberFormat="1" applyFont="1" applyBorder="1" applyAlignment="1">
      <alignment horizontal="center" vertical="top"/>
    </xf>
    <xf numFmtId="9" fontId="94" fillId="0" borderId="0" xfId="84" applyFont="1" applyBorder="1" applyAlignment="1">
      <alignment horizontal="center" vertical="top" wrapText="1"/>
    </xf>
    <xf numFmtId="2" fontId="94" fillId="0" borderId="0" xfId="0" applyNumberFormat="1" applyFont="1" applyFill="1" applyBorder="1" applyAlignment="1">
      <alignment horizontal="center"/>
    </xf>
    <xf numFmtId="0" fontId="99" fillId="0" borderId="0" xfId="0" applyFont="1" applyFill="1" applyBorder="1" applyAlignment="1">
      <alignment horizontal="left"/>
    </xf>
    <xf numFmtId="2" fontId="99" fillId="0" borderId="12" xfId="0" applyNumberFormat="1" applyFont="1" applyFill="1" applyBorder="1" applyAlignment="1">
      <alignment horizontal="center"/>
    </xf>
    <xf numFmtId="2" fontId="99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9" fontId="5" fillId="0" borderId="0" xfId="84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9" fontId="7" fillId="0" borderId="0" xfId="84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9" fontId="9" fillId="0" borderId="0" xfId="84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9" fontId="11" fillId="0" borderId="0" xfId="84" applyFont="1" applyAlignment="1">
      <alignment/>
    </xf>
    <xf numFmtId="0" fontId="8" fillId="0" borderId="0" xfId="0" applyFont="1" applyBorder="1" applyAlignment="1">
      <alignment horizontal="left" wrapText="1"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9" fontId="11" fillId="0" borderId="0" xfId="84" applyFont="1" applyAlignment="1">
      <alignment horizontal="left"/>
    </xf>
    <xf numFmtId="0" fontId="13" fillId="0" borderId="0" xfId="0" applyFont="1" applyAlignment="1">
      <alignment horizontal="left"/>
    </xf>
    <xf numFmtId="0" fontId="8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9" fontId="8" fillId="35" borderId="10" xfId="84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1" fontId="14" fillId="0" borderId="10" xfId="0" applyNumberFormat="1" applyFont="1" applyBorder="1" applyAlignment="1">
      <alignment horizontal="center"/>
    </xf>
    <xf numFmtId="9" fontId="8" fillId="0" borderId="10" xfId="84" applyFont="1" applyBorder="1" applyAlignment="1">
      <alignment horizontal="center"/>
    </xf>
    <xf numFmtId="1" fontId="14" fillId="36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 horizontal="center"/>
    </xf>
    <xf numFmtId="9" fontId="14" fillId="0" borderId="0" xfId="84" applyFont="1" applyAlignment="1">
      <alignment/>
    </xf>
    <xf numFmtId="0" fontId="14" fillId="0" borderId="0" xfId="0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9" fontId="8" fillId="34" borderId="15" xfId="84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wrapText="1"/>
    </xf>
    <xf numFmtId="1" fontId="15" fillId="33" borderId="10" xfId="0" applyNumberFormat="1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9" fontId="8" fillId="33" borderId="17" xfId="84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 wrapText="1"/>
    </xf>
    <xf numFmtId="1" fontId="17" fillId="33" borderId="19" xfId="0" applyNumberFormat="1" applyFont="1" applyFill="1" applyBorder="1" applyAlignment="1">
      <alignment horizontal="center"/>
    </xf>
    <xf numFmtId="9" fontId="8" fillId="33" borderId="20" xfId="84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9" fontId="14" fillId="0" borderId="0" xfId="84" applyFont="1" applyBorder="1" applyAlignment="1">
      <alignment/>
    </xf>
    <xf numFmtId="0" fontId="16" fillId="34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9" fontId="14" fillId="0" borderId="17" xfId="84" applyFont="1" applyBorder="1" applyAlignment="1">
      <alignment horizontal="center" vertical="center"/>
    </xf>
    <xf numFmtId="0" fontId="18" fillId="0" borderId="18" xfId="0" applyFont="1" applyBorder="1" applyAlignment="1">
      <alignment horizontal="center" wrapText="1"/>
    </xf>
    <xf numFmtId="1" fontId="8" fillId="0" borderId="19" xfId="0" applyNumberFormat="1" applyFont="1" applyFill="1" applyBorder="1" applyAlignment="1">
      <alignment horizontal="center"/>
    </xf>
    <xf numFmtId="1" fontId="8" fillId="0" borderId="19" xfId="0" applyNumberFormat="1" applyFont="1" applyBorder="1" applyAlignment="1">
      <alignment horizontal="center" vertical="center" wrapText="1"/>
    </xf>
    <xf numFmtId="9" fontId="8" fillId="0" borderId="20" xfId="84" applyFont="1" applyBorder="1" applyAlignment="1">
      <alignment horizontal="center" vertical="center"/>
    </xf>
    <xf numFmtId="9" fontId="8" fillId="34" borderId="15" xfId="84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4" fillId="0" borderId="16" xfId="0" applyFont="1" applyBorder="1" applyAlignment="1">
      <alignment horizontal="center" vertical="center" wrapText="1"/>
    </xf>
    <xf numFmtId="9" fontId="14" fillId="0" borderId="17" xfId="84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1" fontId="8" fillId="0" borderId="19" xfId="0" applyNumberFormat="1" applyFont="1" applyBorder="1" applyAlignment="1">
      <alignment horizontal="center"/>
    </xf>
    <xf numFmtId="9" fontId="19" fillId="0" borderId="0" xfId="84" applyFont="1" applyAlignment="1">
      <alignment/>
    </xf>
    <xf numFmtId="9" fontId="8" fillId="0" borderId="0" xfId="84" applyFont="1" applyFill="1" applyBorder="1" applyAlignment="1">
      <alignment/>
    </xf>
    <xf numFmtId="2" fontId="14" fillId="0" borderId="0" xfId="84" applyNumberFormat="1" applyFont="1" applyAlignment="1">
      <alignment/>
    </xf>
    <xf numFmtId="0" fontId="8" fillId="34" borderId="10" xfId="0" applyFont="1" applyFill="1" applyBorder="1" applyAlignment="1">
      <alignment horizontal="center" wrapText="1"/>
    </xf>
    <xf numFmtId="9" fontId="8" fillId="34" borderId="10" xfId="84" applyFont="1" applyFill="1" applyBorder="1" applyAlignment="1">
      <alignment horizontal="center" wrapText="1"/>
    </xf>
    <xf numFmtId="0" fontId="14" fillId="0" borderId="10" xfId="70" applyFont="1" applyBorder="1" applyAlignment="1">
      <alignment horizontal="center"/>
      <protection/>
    </xf>
    <xf numFmtId="0" fontId="14" fillId="0" borderId="10" xfId="70" applyFont="1" applyBorder="1">
      <alignment/>
      <protection/>
    </xf>
    <xf numFmtId="0" fontId="14" fillId="0" borderId="10" xfId="0" applyFont="1" applyBorder="1" applyAlignment="1">
      <alignment horizontal="center"/>
    </xf>
    <xf numFmtId="9" fontId="14" fillId="0" borderId="10" xfId="84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" fontId="104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9" fontId="20" fillId="0" borderId="0" xfId="84" applyFont="1" applyBorder="1" applyAlignment="1">
      <alignment horizontal="right" vertical="center"/>
    </xf>
    <xf numFmtId="9" fontId="5" fillId="0" borderId="0" xfId="84" applyFont="1" applyBorder="1" applyAlignment="1">
      <alignment horizontal="center"/>
    </xf>
    <xf numFmtId="0" fontId="8" fillId="0" borderId="0" xfId="0" applyFont="1" applyAlignment="1">
      <alignment/>
    </xf>
    <xf numFmtId="0" fontId="8" fillId="34" borderId="14" xfId="0" applyFont="1" applyFill="1" applyBorder="1" applyAlignment="1">
      <alignment horizontal="center" wrapText="1"/>
    </xf>
    <xf numFmtId="9" fontId="8" fillId="34" borderId="14" xfId="84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0" fontId="14" fillId="0" borderId="21" xfId="70" applyFont="1" applyBorder="1" applyAlignment="1">
      <alignment horizontal="center"/>
      <protection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9" fontId="18" fillId="0" borderId="0" xfId="84" applyFont="1" applyBorder="1" applyAlignment="1">
      <alignment horizontal="center"/>
    </xf>
    <xf numFmtId="0" fontId="18" fillId="0" borderId="0" xfId="0" applyFont="1" applyAlignment="1">
      <alignment/>
    </xf>
    <xf numFmtId="2" fontId="18" fillId="0" borderId="0" xfId="84" applyNumberFormat="1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70" applyFont="1" applyBorder="1" applyAlignment="1">
      <alignment horizontal="center"/>
      <protection/>
    </xf>
    <xf numFmtId="1" fontId="15" fillId="0" borderId="10" xfId="70" applyNumberFormat="1" applyFont="1" applyBorder="1" applyAlignment="1">
      <alignment horizontal="center"/>
      <protection/>
    </xf>
    <xf numFmtId="1" fontId="15" fillId="0" borderId="10" xfId="84" applyNumberFormat="1" applyFont="1" applyBorder="1" applyAlignment="1">
      <alignment horizontal="center"/>
    </xf>
    <xf numFmtId="9" fontId="15" fillId="0" borderId="10" xfId="84" applyFont="1" applyBorder="1" applyAlignment="1">
      <alignment horizontal="center"/>
    </xf>
    <xf numFmtId="1" fontId="17" fillId="0" borderId="19" xfId="84" applyNumberFormat="1" applyFont="1" applyBorder="1" applyAlignment="1">
      <alignment horizontal="center"/>
    </xf>
    <xf numFmtId="9" fontId="8" fillId="0" borderId="22" xfId="84" applyFont="1" applyFill="1" applyBorder="1" applyAlignment="1">
      <alignment horizontal="center"/>
    </xf>
    <xf numFmtId="2" fontId="14" fillId="33" borderId="0" xfId="84" applyNumberFormat="1" applyFont="1" applyFill="1" applyAlignment="1">
      <alignment/>
    </xf>
    <xf numFmtId="0" fontId="16" fillId="0" borderId="0" xfId="0" applyFont="1" applyBorder="1" applyAlignment="1">
      <alignment horizontal="left"/>
    </xf>
    <xf numFmtId="1" fontId="16" fillId="0" borderId="0" xfId="0" applyNumberFormat="1" applyFont="1" applyBorder="1" applyAlignment="1">
      <alignment horizontal="right"/>
    </xf>
    <xf numFmtId="1" fontId="17" fillId="0" borderId="0" xfId="84" applyNumberFormat="1" applyFont="1" applyBorder="1" applyAlignment="1">
      <alignment horizontal="right"/>
    </xf>
    <xf numFmtId="9" fontId="16" fillId="0" borderId="0" xfId="84" applyFont="1" applyFill="1" applyBorder="1" applyAlignment="1">
      <alignment/>
    </xf>
    <xf numFmtId="2" fontId="18" fillId="33" borderId="0" xfId="84" applyNumberFormat="1" applyFont="1" applyFill="1" applyAlignment="1">
      <alignment/>
    </xf>
    <xf numFmtId="0" fontId="8" fillId="34" borderId="13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top" wrapText="1"/>
    </xf>
    <xf numFmtId="9" fontId="8" fillId="34" borderId="14" xfId="84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1" fontId="15" fillId="36" borderId="10" xfId="70" applyNumberFormat="1" applyFont="1" applyFill="1" applyBorder="1" applyAlignment="1">
      <alignment horizontal="center"/>
      <protection/>
    </xf>
    <xf numFmtId="9" fontId="15" fillId="0" borderId="17" xfId="84" applyFont="1" applyBorder="1" applyAlignment="1">
      <alignment horizontal="center"/>
    </xf>
    <xf numFmtId="0" fontId="15" fillId="0" borderId="21" xfId="70" applyFont="1" applyBorder="1" applyAlignment="1">
      <alignment horizontal="center"/>
      <protection/>
    </xf>
    <xf numFmtId="1" fontId="15" fillId="36" borderId="21" xfId="70" applyNumberFormat="1" applyFont="1" applyFill="1" applyBorder="1" applyAlignment="1">
      <alignment horizontal="center"/>
      <protection/>
    </xf>
    <xf numFmtId="9" fontId="8" fillId="0" borderId="20" xfId="84" applyFont="1" applyFill="1" applyBorder="1" applyAlignment="1">
      <alignment horizontal="center"/>
    </xf>
    <xf numFmtId="1" fontId="15" fillId="0" borderId="12" xfId="70" applyNumberFormat="1" applyFont="1" applyBorder="1" applyAlignment="1">
      <alignment horizontal="center"/>
      <protection/>
    </xf>
    <xf numFmtId="1" fontId="15" fillId="0" borderId="23" xfId="84" applyNumberFormat="1" applyFont="1" applyBorder="1" applyAlignment="1">
      <alignment horizontal="center"/>
    </xf>
    <xf numFmtId="1" fontId="15" fillId="0" borderId="24" xfId="70" applyNumberFormat="1" applyFont="1" applyBorder="1" applyAlignment="1">
      <alignment horizontal="center"/>
      <protection/>
    </xf>
    <xf numFmtId="1" fontId="17" fillId="0" borderId="25" xfId="84" applyNumberFormat="1" applyFont="1" applyFill="1" applyBorder="1" applyAlignment="1">
      <alignment horizontal="center"/>
    </xf>
    <xf numFmtId="9" fontId="17" fillId="0" borderId="20" xfId="84" applyFont="1" applyBorder="1" applyAlignment="1">
      <alignment horizontal="center"/>
    </xf>
    <xf numFmtId="0" fontId="15" fillId="0" borderId="26" xfId="70" applyFont="1" applyBorder="1" applyAlignment="1">
      <alignment horizontal="center"/>
      <protection/>
    </xf>
    <xf numFmtId="1" fontId="15" fillId="36" borderId="23" xfId="0" applyNumberFormat="1" applyFont="1" applyFill="1" applyBorder="1" applyAlignment="1">
      <alignment horizontal="center"/>
    </xf>
    <xf numFmtId="0" fontId="15" fillId="0" borderId="27" xfId="70" applyFont="1" applyBorder="1" applyAlignment="1">
      <alignment horizontal="center"/>
      <protection/>
    </xf>
    <xf numFmtId="1" fontId="15" fillId="36" borderId="27" xfId="0" applyNumberFormat="1" applyFont="1" applyFill="1" applyBorder="1" applyAlignment="1">
      <alignment horizontal="center"/>
    </xf>
    <xf numFmtId="1" fontId="17" fillId="0" borderId="25" xfId="84" applyNumberFormat="1" applyFont="1" applyBorder="1" applyAlignment="1">
      <alignment horizontal="center"/>
    </xf>
    <xf numFmtId="9" fontId="15" fillId="0" borderId="20" xfId="84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5" fillId="0" borderId="0" xfId="84" applyFont="1" applyBorder="1" applyAlignment="1">
      <alignment horizontal="right"/>
    </xf>
    <xf numFmtId="9" fontId="5" fillId="0" borderId="0" xfId="84" applyFont="1" applyBorder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9" fontId="8" fillId="34" borderId="15" xfId="84" applyFont="1" applyFill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0" fontId="15" fillId="0" borderId="12" xfId="70" applyFont="1" applyBorder="1" applyAlignment="1">
      <alignment horizontal="center"/>
      <protection/>
    </xf>
    <xf numFmtId="0" fontId="15" fillId="0" borderId="24" xfId="70" applyFont="1" applyBorder="1" applyAlignment="1">
      <alignment horizontal="center"/>
      <protection/>
    </xf>
    <xf numFmtId="0" fontId="17" fillId="0" borderId="19" xfId="70" applyFont="1" applyBorder="1" applyAlignment="1">
      <alignment horizontal="center"/>
      <protection/>
    </xf>
    <xf numFmtId="0" fontId="16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9" fontId="5" fillId="33" borderId="0" xfId="84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9" fontId="8" fillId="0" borderId="0" xfId="84" applyFont="1" applyBorder="1" applyAlignment="1">
      <alignment horizontal="left" wrapText="1"/>
    </xf>
    <xf numFmtId="0" fontId="8" fillId="34" borderId="28" xfId="0" applyFont="1" applyFill="1" applyBorder="1" applyAlignment="1">
      <alignment horizontal="center" wrapText="1"/>
    </xf>
    <xf numFmtId="9" fontId="8" fillId="34" borderId="28" xfId="84" applyFont="1" applyFill="1" applyBorder="1" applyAlignment="1">
      <alignment horizontal="center" wrapText="1"/>
    </xf>
    <xf numFmtId="0" fontId="8" fillId="34" borderId="29" xfId="0" applyFont="1" applyFill="1" applyBorder="1" applyAlignment="1">
      <alignment horizont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9" fontId="14" fillId="0" borderId="21" xfId="84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2" fontId="15" fillId="36" borderId="10" xfId="0" applyNumberFormat="1" applyFont="1" applyFill="1" applyBorder="1" applyAlignment="1">
      <alignment horizontal="center"/>
    </xf>
    <xf numFmtId="0" fontId="14" fillId="0" borderId="10" xfId="84" applyNumberFormat="1" applyFont="1" applyBorder="1" applyAlignment="1">
      <alignment horizontal="center"/>
    </xf>
    <xf numFmtId="2" fontId="14" fillId="36" borderId="10" xfId="0" applyNumberFormat="1" applyFont="1" applyFill="1" applyBorder="1" applyAlignment="1">
      <alignment horizontal="center"/>
    </xf>
    <xf numFmtId="2" fontId="14" fillId="36" borderId="19" xfId="0" applyNumberFormat="1" applyFont="1" applyFill="1" applyBorder="1" applyAlignment="1">
      <alignment horizontal="center"/>
    </xf>
    <xf numFmtId="0" fontId="14" fillId="0" borderId="19" xfId="84" applyNumberFormat="1" applyFont="1" applyBorder="1" applyAlignment="1">
      <alignment horizontal="center"/>
    </xf>
    <xf numFmtId="9" fontId="14" fillId="0" borderId="20" xfId="84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2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9" fontId="14" fillId="0" borderId="0" xfId="84" applyFont="1" applyFill="1" applyAlignment="1">
      <alignment horizontal="right"/>
    </xf>
    <xf numFmtId="9" fontId="8" fillId="34" borderId="15" xfId="84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2" fontId="15" fillId="36" borderId="10" xfId="70" applyNumberFormat="1" applyFont="1" applyFill="1" applyBorder="1" applyAlignment="1">
      <alignment horizontal="center"/>
      <protection/>
    </xf>
    <xf numFmtId="1" fontId="15" fillId="0" borderId="10" xfId="0" applyNumberFormat="1" applyFont="1" applyBorder="1" applyAlignment="1">
      <alignment horizontal="center"/>
    </xf>
    <xf numFmtId="9" fontId="14" fillId="0" borderId="17" xfId="84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vertical="center"/>
    </xf>
    <xf numFmtId="2" fontId="15" fillId="36" borderId="21" xfId="70" applyNumberFormat="1" applyFont="1" applyFill="1" applyBorder="1" applyAlignment="1">
      <alignment horizontal="center"/>
      <protection/>
    </xf>
    <xf numFmtId="1" fontId="15" fillId="0" borderId="21" xfId="0" applyNumberFormat="1" applyFont="1" applyBorder="1" applyAlignment="1">
      <alignment horizontal="center"/>
    </xf>
    <xf numFmtId="0" fontId="14" fillId="0" borderId="18" xfId="0" applyFont="1" applyFill="1" applyBorder="1" applyAlignment="1" quotePrefix="1">
      <alignment horizontal="center"/>
    </xf>
    <xf numFmtId="2" fontId="17" fillId="36" borderId="19" xfId="70" applyNumberFormat="1" applyFont="1" applyFill="1" applyBorder="1" applyAlignment="1">
      <alignment horizontal="center"/>
      <protection/>
    </xf>
    <xf numFmtId="9" fontId="8" fillId="0" borderId="20" xfId="84" applyFont="1" applyFill="1" applyBorder="1" applyAlignment="1">
      <alignment horizontal="center" wrapText="1"/>
    </xf>
    <xf numFmtId="2" fontId="8" fillId="0" borderId="0" xfId="0" applyNumberFormat="1" applyFont="1" applyBorder="1" applyAlignment="1">
      <alignment vertical="top"/>
    </xf>
    <xf numFmtId="0" fontId="8" fillId="0" borderId="0" xfId="0" applyFont="1" applyAlignment="1">
      <alignment/>
    </xf>
    <xf numFmtId="2" fontId="15" fillId="0" borderId="10" xfId="70" applyNumberFormat="1" applyFont="1" applyBorder="1" applyAlignment="1">
      <alignment horizontal="center"/>
      <protection/>
    </xf>
    <xf numFmtId="2" fontId="15" fillId="0" borderId="21" xfId="70" applyNumberFormat="1" applyFont="1" applyBorder="1" applyAlignment="1">
      <alignment horizontal="center"/>
      <protection/>
    </xf>
    <xf numFmtId="0" fontId="14" fillId="0" borderId="18" xfId="0" applyFont="1" applyFill="1" applyBorder="1" applyAlignment="1" quotePrefix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8" fillId="34" borderId="10" xfId="0" applyFont="1" applyFill="1" applyBorder="1" applyAlignment="1">
      <alignment horizontal="center" vertical="center" wrapText="1"/>
    </xf>
    <xf numFmtId="9" fontId="8" fillId="34" borderId="10" xfId="84" applyFont="1" applyFill="1" applyBorder="1" applyAlignment="1">
      <alignment horizontal="center" vertical="center" wrapText="1"/>
    </xf>
    <xf numFmtId="2" fontId="23" fillId="36" borderId="10" xfId="81" applyNumberFormat="1" applyFont="1" applyFill="1" applyBorder="1" applyAlignment="1">
      <alignment horizontal="center"/>
      <protection/>
    </xf>
    <xf numFmtId="2" fontId="8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 vertical="top" wrapText="1"/>
    </xf>
    <xf numFmtId="9" fontId="8" fillId="33" borderId="10" xfId="84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9" fontId="14" fillId="0" borderId="0" xfId="84" applyFont="1" applyBorder="1" applyAlignment="1">
      <alignment horizontal="center" vertical="top" wrapText="1"/>
    </xf>
    <xf numFmtId="2" fontId="14" fillId="0" borderId="0" xfId="0" applyNumberFormat="1" applyFont="1" applyAlignment="1">
      <alignment/>
    </xf>
    <xf numFmtId="9" fontId="8" fillId="34" borderId="14" xfId="84" applyFont="1" applyFill="1" applyBorder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/>
    </xf>
    <xf numFmtId="0" fontId="14" fillId="0" borderId="19" xfId="0" applyFont="1" applyBorder="1" applyAlignment="1">
      <alignment vertical="center"/>
    </xf>
    <xf numFmtId="2" fontId="17" fillId="0" borderId="19" xfId="70" applyNumberFormat="1" applyFont="1" applyBorder="1" applyAlignment="1">
      <alignment horizontal="center"/>
      <protection/>
    </xf>
    <xf numFmtId="2" fontId="8" fillId="33" borderId="19" xfId="0" applyNumberFormat="1" applyFont="1" applyFill="1" applyBorder="1" applyAlignment="1">
      <alignment horizontal="center"/>
    </xf>
    <xf numFmtId="0" fontId="14" fillId="0" borderId="0" xfId="0" applyFont="1" applyAlignment="1" quotePrefix="1">
      <alignment horizontal="center"/>
    </xf>
    <xf numFmtId="2" fontId="8" fillId="36" borderId="10" xfId="0" applyNumberFormat="1" applyFont="1" applyFill="1" applyBorder="1" applyAlignment="1">
      <alignment horizontal="center"/>
    </xf>
    <xf numFmtId="9" fontId="8" fillId="33" borderId="10" xfId="84" applyFont="1" applyFill="1" applyBorder="1" applyAlignment="1">
      <alignment horizontal="center"/>
    </xf>
    <xf numFmtId="2" fontId="15" fillId="0" borderId="26" xfId="70" applyNumberFormat="1" applyFont="1" applyBorder="1" applyAlignment="1">
      <alignment horizontal="center"/>
      <protection/>
    </xf>
    <xf numFmtId="9" fontId="14" fillId="36" borderId="17" xfId="84" applyFont="1" applyFill="1" applyBorder="1" applyAlignment="1">
      <alignment horizontal="center"/>
    </xf>
    <xf numFmtId="2" fontId="15" fillId="0" borderId="27" xfId="70" applyNumberFormat="1" applyFont="1" applyBorder="1" applyAlignment="1">
      <alignment horizontal="center"/>
      <protection/>
    </xf>
    <xf numFmtId="9" fontId="8" fillId="36" borderId="20" xfId="84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9" fontId="8" fillId="0" borderId="0" xfId="84" applyFont="1" applyBorder="1" applyAlignment="1">
      <alignment/>
    </xf>
    <xf numFmtId="9" fontId="8" fillId="0" borderId="10" xfId="84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2" fontId="15" fillId="0" borderId="10" xfId="63" applyNumberFormat="1" applyFont="1" applyBorder="1" applyAlignment="1">
      <alignment horizontal="center"/>
      <protection/>
    </xf>
    <xf numFmtId="9" fontId="14" fillId="0" borderId="17" xfId="0" applyNumberFormat="1" applyFont="1" applyBorder="1" applyAlignment="1">
      <alignment horizontal="center"/>
    </xf>
    <xf numFmtId="2" fontId="15" fillId="0" borderId="10" xfId="63" applyNumberFormat="1" applyFont="1" applyFill="1" applyBorder="1" applyAlignment="1">
      <alignment horizontal="center"/>
      <protection/>
    </xf>
    <xf numFmtId="2" fontId="15" fillId="0" borderId="21" xfId="63" applyNumberFormat="1" applyFont="1" applyFill="1" applyBorder="1" applyAlignment="1">
      <alignment horizontal="center"/>
      <protection/>
    </xf>
    <xf numFmtId="2" fontId="23" fillId="33" borderId="19" xfId="81" applyNumberFormat="1" applyFont="1" applyFill="1" applyBorder="1" applyAlignment="1">
      <alignment horizontal="center"/>
      <protection/>
    </xf>
    <xf numFmtId="2" fontId="8" fillId="0" borderId="19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0" fontId="14" fillId="0" borderId="0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left"/>
    </xf>
    <xf numFmtId="2" fontId="23" fillId="33" borderId="0" xfId="81" applyNumberFormat="1" applyFont="1" applyFill="1" applyBorder="1">
      <alignment/>
      <protection/>
    </xf>
    <xf numFmtId="2" fontId="14" fillId="0" borderId="0" xfId="0" applyNumberFormat="1" applyFont="1" applyBorder="1" applyAlignment="1">
      <alignment horizontal="center" vertical="center"/>
    </xf>
    <xf numFmtId="9" fontId="8" fillId="0" borderId="0" xfId="84" applyFont="1" applyBorder="1" applyAlignment="1">
      <alignment horizontal="right" vertical="center"/>
    </xf>
    <xf numFmtId="9" fontId="8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9" fontId="15" fillId="0" borderId="0" xfId="84" applyFont="1" applyAlignment="1">
      <alignment/>
    </xf>
    <xf numFmtId="2" fontId="14" fillId="0" borderId="0" xfId="0" applyNumberFormat="1" applyFont="1" applyBorder="1" applyAlignment="1">
      <alignment horizontal="center" vertical="top" wrapText="1"/>
    </xf>
    <xf numFmtId="9" fontId="14" fillId="0" borderId="0" xfId="84" applyFont="1" applyFill="1" applyAlignment="1">
      <alignment/>
    </xf>
    <xf numFmtId="0" fontId="8" fillId="0" borderId="32" xfId="0" applyFont="1" applyFill="1" applyBorder="1" applyAlignment="1">
      <alignment/>
    </xf>
    <xf numFmtId="2" fontId="15" fillId="36" borderId="10" xfId="64" applyNumberFormat="1" applyFont="1" applyFill="1" applyBorder="1" applyAlignment="1">
      <alignment horizontal="center"/>
      <protection/>
    </xf>
    <xf numFmtId="2" fontId="15" fillId="0" borderId="10" xfId="64" applyNumberFormat="1" applyFont="1" applyBorder="1" applyAlignment="1">
      <alignment horizontal="center"/>
      <protection/>
    </xf>
    <xf numFmtId="9" fontId="15" fillId="0" borderId="17" xfId="84" applyFont="1" applyBorder="1" applyAlignment="1">
      <alignment horizontal="center" vertical="center"/>
    </xf>
    <xf numFmtId="2" fontId="15" fillId="36" borderId="21" xfId="64" applyNumberFormat="1" applyFont="1" applyFill="1" applyBorder="1" applyAlignment="1">
      <alignment horizontal="center"/>
      <protection/>
    </xf>
    <xf numFmtId="2" fontId="15" fillId="0" borderId="21" xfId="64" applyNumberFormat="1" applyFont="1" applyBorder="1" applyAlignment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left" vertical="top" wrapText="1"/>
    </xf>
    <xf numFmtId="2" fontId="17" fillId="36" borderId="19" xfId="64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15" fillId="0" borderId="19" xfId="0" applyFont="1" applyBorder="1" applyAlignment="1">
      <alignment/>
    </xf>
    <xf numFmtId="2" fontId="8" fillId="0" borderId="19" xfId="0" applyNumberFormat="1" applyFont="1" applyBorder="1" applyAlignment="1">
      <alignment horizontal="center" vertical="center"/>
    </xf>
    <xf numFmtId="9" fontId="8" fillId="0" borderId="20" xfId="84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2" fontId="23" fillId="0" borderId="10" xfId="81" applyNumberFormat="1" applyFont="1" applyBorder="1" applyAlignment="1">
      <alignment horizontal="center"/>
      <protection/>
    </xf>
    <xf numFmtId="2" fontId="17" fillId="0" borderId="10" xfId="69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center" vertical="top" wrapText="1"/>
    </xf>
    <xf numFmtId="9" fontId="8" fillId="0" borderId="0" xfId="84" applyFont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center" wrapText="1"/>
    </xf>
    <xf numFmtId="9" fontId="8" fillId="0" borderId="20" xfId="0" applyNumberFormat="1" applyFont="1" applyBorder="1" applyAlignment="1">
      <alignment horizontal="center" vertical="center"/>
    </xf>
    <xf numFmtId="9" fontId="8" fillId="33" borderId="10" xfId="84" applyFont="1" applyFill="1" applyBorder="1" applyAlignment="1" quotePrefix="1">
      <alignment horizontal="center"/>
    </xf>
    <xf numFmtId="2" fontId="8" fillId="36" borderId="19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9" fontId="14" fillId="0" borderId="21" xfId="84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9" fontId="14" fillId="0" borderId="0" xfId="84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9" fontId="14" fillId="0" borderId="11" xfId="84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2" fontId="23" fillId="0" borderId="0" xfId="81" applyNumberFormat="1" applyFont="1" applyBorder="1">
      <alignment/>
      <protection/>
    </xf>
    <xf numFmtId="0" fontId="24" fillId="34" borderId="13" xfId="0" applyFont="1" applyFill="1" applyBorder="1" applyAlignment="1">
      <alignment horizontal="center" vertical="top" wrapText="1"/>
    </xf>
    <xf numFmtId="0" fontId="24" fillId="34" borderId="14" xfId="0" applyFont="1" applyFill="1" applyBorder="1" applyAlignment="1">
      <alignment horizontal="center" vertical="top" wrapText="1"/>
    </xf>
    <xf numFmtId="9" fontId="24" fillId="34" borderId="15" xfId="84" applyFont="1" applyFill="1" applyBorder="1" applyAlignment="1">
      <alignment horizontal="center" vertical="top" wrapText="1"/>
    </xf>
    <xf numFmtId="9" fontId="15" fillId="36" borderId="10" xfId="84" applyFont="1" applyFill="1" applyBorder="1" applyAlignment="1">
      <alignment horizontal="center" vertical="center"/>
    </xf>
    <xf numFmtId="1" fontId="15" fillId="0" borderId="17" xfId="84" applyNumberFormat="1" applyFont="1" applyBorder="1" applyAlignment="1">
      <alignment horizontal="center" vertical="center"/>
    </xf>
    <xf numFmtId="9" fontId="15" fillId="36" borderId="10" xfId="84" applyFont="1" applyFill="1" applyBorder="1" applyAlignment="1">
      <alignment horizontal="center"/>
    </xf>
    <xf numFmtId="9" fontId="15" fillId="36" borderId="21" xfId="84" applyFont="1" applyFill="1" applyBorder="1" applyAlignment="1">
      <alignment horizontal="center"/>
    </xf>
    <xf numFmtId="9" fontId="15" fillId="0" borderId="21" xfId="84" applyFont="1" applyBorder="1" applyAlignment="1">
      <alignment horizontal="center"/>
    </xf>
    <xf numFmtId="9" fontId="23" fillId="36" borderId="19" xfId="84" applyFont="1" applyFill="1" applyBorder="1" applyAlignment="1">
      <alignment horizontal="center"/>
    </xf>
    <xf numFmtId="9" fontId="23" fillId="0" borderId="19" xfId="84" applyFont="1" applyBorder="1" applyAlignment="1">
      <alignment horizontal="center"/>
    </xf>
    <xf numFmtId="1" fontId="8" fillId="0" borderId="20" xfId="84" applyNumberFormat="1" applyFont="1" applyBorder="1" applyAlignment="1">
      <alignment horizontal="center" vertical="center"/>
    </xf>
    <xf numFmtId="2" fontId="8" fillId="34" borderId="15" xfId="0" applyNumberFormat="1" applyFont="1" applyFill="1" applyBorder="1" applyAlignment="1">
      <alignment vertical="center" wrapText="1"/>
    </xf>
    <xf numFmtId="2" fontId="15" fillId="0" borderId="10" xfId="64" applyNumberFormat="1" applyFont="1" applyBorder="1" applyAlignment="1">
      <alignment horizontal="center" vertical="center"/>
      <protection/>
    </xf>
    <xf numFmtId="2" fontId="15" fillId="0" borderId="10" xfId="0" applyNumberFormat="1" applyFont="1" applyBorder="1" applyAlignment="1">
      <alignment horizontal="center"/>
    </xf>
    <xf numFmtId="2" fontId="15" fillId="0" borderId="21" xfId="64" applyNumberFormat="1" applyFont="1" applyBorder="1" applyAlignment="1">
      <alignment horizontal="center" vertical="center"/>
      <protection/>
    </xf>
    <xf numFmtId="2" fontId="17" fillId="0" borderId="19" xfId="64" applyNumberFormat="1" applyFont="1" applyBorder="1" applyAlignment="1">
      <alignment horizontal="center" vertical="center"/>
      <protection/>
    </xf>
    <xf numFmtId="0" fontId="8" fillId="0" borderId="32" xfId="0" applyFont="1" applyBorder="1" applyAlignment="1">
      <alignment/>
    </xf>
    <xf numFmtId="9" fontId="15" fillId="0" borderId="17" xfId="84" applyFont="1" applyBorder="1" applyAlignment="1">
      <alignment horizontal="center" wrapText="1"/>
    </xf>
    <xf numFmtId="2" fontId="14" fillId="0" borderId="0" xfId="0" applyNumberFormat="1" applyFont="1" applyBorder="1" applyAlignment="1">
      <alignment wrapText="1"/>
    </xf>
    <xf numFmtId="9" fontId="8" fillId="0" borderId="20" xfId="84" applyFont="1" applyBorder="1" applyAlignment="1">
      <alignment horizontal="center" wrapText="1"/>
    </xf>
    <xf numFmtId="0" fontId="8" fillId="0" borderId="0" xfId="84" applyNumberFormat="1" applyFont="1" applyBorder="1" applyAlignment="1">
      <alignment/>
    </xf>
    <xf numFmtId="9" fontId="14" fillId="0" borderId="0" xfId="84" applyFont="1" applyAlignment="1">
      <alignment horizontal="left"/>
    </xf>
    <xf numFmtId="0" fontId="8" fillId="34" borderId="16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2" fontId="8" fillId="0" borderId="10" xfId="84" applyNumberFormat="1" applyFont="1" applyBorder="1" applyAlignment="1">
      <alignment horizontal="center"/>
    </xf>
    <xf numFmtId="9" fontId="8" fillId="0" borderId="17" xfId="84" applyFont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2" fontId="17" fillId="0" borderId="10" xfId="69" applyNumberFormat="1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/>
    </xf>
    <xf numFmtId="2" fontId="8" fillId="36" borderId="19" xfId="0" applyNumberFormat="1" applyFont="1" applyFill="1" applyBorder="1" applyAlignment="1">
      <alignment horizontal="center"/>
    </xf>
    <xf numFmtId="0" fontId="8" fillId="0" borderId="19" xfId="84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left"/>
    </xf>
    <xf numFmtId="0" fontId="25" fillId="34" borderId="16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1" fontId="25" fillId="34" borderId="10" xfId="84" applyNumberFormat="1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2" fontId="14" fillId="36" borderId="10" xfId="0" applyNumberFormat="1" applyFont="1" applyFill="1" applyBorder="1" applyAlignment="1">
      <alignment horizontal="center" vertical="center"/>
    </xf>
    <xf numFmtId="9" fontId="14" fillId="0" borderId="10" xfId="84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2" fontId="8" fillId="0" borderId="19" xfId="84" applyNumberFormat="1" applyFont="1" applyBorder="1" applyAlignment="1">
      <alignment horizontal="center" vertical="center"/>
    </xf>
    <xf numFmtId="9" fontId="8" fillId="33" borderId="19" xfId="84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9" fontId="14" fillId="0" borderId="17" xfId="84" applyFont="1" applyBorder="1" applyAlignment="1" quotePrefix="1">
      <alignment horizontal="center"/>
    </xf>
    <xf numFmtId="2" fontId="14" fillId="0" borderId="10" xfId="84" applyNumberFormat="1" applyFont="1" applyBorder="1" applyAlignment="1">
      <alignment horizontal="center"/>
    </xf>
    <xf numFmtId="9" fontId="8" fillId="0" borderId="20" xfId="84" applyFont="1" applyBorder="1" applyAlignment="1" quotePrefix="1">
      <alignment horizontal="center"/>
    </xf>
    <xf numFmtId="2" fontId="14" fillId="0" borderId="0" xfId="0" applyNumberFormat="1" applyFont="1" applyFill="1" applyAlignment="1">
      <alignment horizontal="left"/>
    </xf>
    <xf numFmtId="2" fontId="8" fillId="0" borderId="0" xfId="0" applyNumberFormat="1" applyFont="1" applyBorder="1" applyAlignment="1">
      <alignment horizontal="left" vertical="top" wrapText="1"/>
    </xf>
    <xf numFmtId="2" fontId="8" fillId="34" borderId="10" xfId="0" applyNumberFormat="1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1" fontId="8" fillId="0" borderId="10" xfId="84" applyNumberFormat="1" applyFont="1" applyBorder="1" applyAlignment="1">
      <alignment horizontal="center" vertical="center"/>
    </xf>
    <xf numFmtId="9" fontId="8" fillId="33" borderId="10" xfId="84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9" fontId="14" fillId="0" borderId="0" xfId="84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9" fontId="22" fillId="0" borderId="0" xfId="84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right"/>
    </xf>
    <xf numFmtId="0" fontId="14" fillId="34" borderId="14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26" fillId="36" borderId="10" xfId="70" applyFont="1" applyFill="1" applyBorder="1" applyAlignment="1">
      <alignment horizontal="center" vertical="center"/>
      <protection/>
    </xf>
    <xf numFmtId="2" fontId="26" fillId="36" borderId="17" xfId="70" applyNumberFormat="1" applyFont="1" applyFill="1" applyBorder="1" applyAlignment="1">
      <alignment horizontal="center"/>
      <protection/>
    </xf>
    <xf numFmtId="0" fontId="14" fillId="0" borderId="37" xfId="0" applyFont="1" applyFill="1" applyBorder="1" applyAlignment="1">
      <alignment horizontal="center"/>
    </xf>
    <xf numFmtId="0" fontId="26" fillId="36" borderId="17" xfId="70" applyFont="1" applyFill="1" applyBorder="1" applyAlignment="1">
      <alignment horizontal="center"/>
      <protection/>
    </xf>
    <xf numFmtId="2" fontId="14" fillId="0" borderId="0" xfId="0" applyNumberFormat="1" applyFont="1" applyFill="1" applyBorder="1" applyAlignment="1">
      <alignment/>
    </xf>
    <xf numFmtId="0" fontId="26" fillId="36" borderId="21" xfId="70" applyFont="1" applyFill="1" applyBorder="1" applyAlignment="1">
      <alignment horizontal="center" vertical="center"/>
      <protection/>
    </xf>
    <xf numFmtId="2" fontId="26" fillId="36" borderId="31" xfId="70" applyNumberFormat="1" applyFont="1" applyFill="1" applyBorder="1" applyAlignment="1">
      <alignment horizontal="center"/>
      <protection/>
    </xf>
    <xf numFmtId="0" fontId="8" fillId="0" borderId="19" xfId="0" applyFont="1" applyFill="1" applyBorder="1" applyAlignment="1">
      <alignment horizontal="right"/>
    </xf>
    <xf numFmtId="0" fontId="14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9" fontId="8" fillId="0" borderId="0" xfId="84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9" fontId="8" fillId="34" borderId="10" xfId="84" applyFont="1" applyFill="1" applyBorder="1" applyAlignment="1">
      <alignment horizontal="center"/>
    </xf>
    <xf numFmtId="2" fontId="8" fillId="34" borderId="17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2" fontId="14" fillId="36" borderId="19" xfId="0" applyNumberFormat="1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4" fillId="36" borderId="19" xfId="84" applyNumberFormat="1" applyFont="1" applyFill="1" applyBorder="1" applyAlignment="1">
      <alignment horizontal="center" vertical="center"/>
    </xf>
    <xf numFmtId="9" fontId="14" fillId="36" borderId="19" xfId="84" applyFont="1" applyFill="1" applyBorder="1" applyAlignment="1">
      <alignment horizontal="center"/>
    </xf>
    <xf numFmtId="9" fontId="14" fillId="36" borderId="20" xfId="84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9" fontId="8" fillId="0" borderId="10" xfId="84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9" fontId="8" fillId="0" borderId="10" xfId="84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" fontId="14" fillId="36" borderId="18" xfId="0" applyNumberFormat="1" applyFont="1" applyFill="1" applyBorder="1" applyAlignment="1">
      <alignment horizontal="center" vertical="center"/>
    </xf>
    <xf numFmtId="9" fontId="8" fillId="33" borderId="20" xfId="84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9" fontId="22" fillId="0" borderId="0" xfId="84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wrapText="1"/>
    </xf>
    <xf numFmtId="9" fontId="8" fillId="34" borderId="17" xfId="84" applyFont="1" applyFill="1" applyBorder="1" applyAlignment="1">
      <alignment horizontal="center" wrapText="1"/>
    </xf>
    <xf numFmtId="1" fontId="14" fillId="36" borderId="10" xfId="0" applyNumberFormat="1" applyFont="1" applyFill="1" applyBorder="1" applyAlignment="1">
      <alignment horizontal="center" vertical="center"/>
    </xf>
    <xf numFmtId="1" fontId="26" fillId="36" borderId="10" xfId="70" applyNumberFormat="1" applyFont="1" applyFill="1" applyBorder="1" applyAlignment="1">
      <alignment horizontal="center"/>
      <protection/>
    </xf>
    <xf numFmtId="1" fontId="28" fillId="36" borderId="10" xfId="63" applyNumberFormat="1" applyFont="1" applyFill="1" applyBorder="1" applyAlignment="1">
      <alignment horizontal="center"/>
      <protection/>
    </xf>
    <xf numFmtId="1" fontId="28" fillId="36" borderId="10" xfId="63" applyNumberFormat="1" applyFont="1" applyFill="1" applyBorder="1" applyAlignment="1">
      <alignment horizontal="center"/>
      <protection/>
    </xf>
    <xf numFmtId="0" fontId="14" fillId="0" borderId="0" xfId="0" applyFont="1" applyFill="1" applyAlignment="1">
      <alignment wrapText="1"/>
    </xf>
    <xf numFmtId="0" fontId="14" fillId="36" borderId="21" xfId="0" applyFont="1" applyFill="1" applyBorder="1" applyAlignment="1">
      <alignment horizontal="center"/>
    </xf>
    <xf numFmtId="1" fontId="14" fillId="36" borderId="21" xfId="0" applyNumberFormat="1" applyFont="1" applyFill="1" applyBorder="1" applyAlignment="1">
      <alignment horizontal="center"/>
    </xf>
    <xf numFmtId="1" fontId="14" fillId="36" borderId="27" xfId="0" applyNumberFormat="1" applyFont="1" applyFill="1" applyBorder="1" applyAlignment="1">
      <alignment horizontal="center"/>
    </xf>
    <xf numFmtId="1" fontId="14" fillId="36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7" fillId="36" borderId="10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1" fontId="7" fillId="0" borderId="21" xfId="0" applyNumberFormat="1" applyFont="1" applyBorder="1" applyAlignment="1">
      <alignment/>
    </xf>
    <xf numFmtId="1" fontId="7" fillId="36" borderId="27" xfId="0" applyNumberFormat="1" applyFont="1" applyFill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1" fontId="23" fillId="36" borderId="20" xfId="63" applyNumberFormat="1" applyFont="1" applyFill="1" applyBorder="1" applyAlignment="1">
      <alignment horizontal="center"/>
      <protection/>
    </xf>
    <xf numFmtId="2" fontId="23" fillId="36" borderId="20" xfId="63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9" fontId="14" fillId="36" borderId="10" xfId="84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 wrapText="1"/>
    </xf>
    <xf numFmtId="1" fontId="14" fillId="0" borderId="18" xfId="0" applyNumberFormat="1" applyFont="1" applyFill="1" applyBorder="1" applyAlignment="1">
      <alignment horizontal="center" vertical="center"/>
    </xf>
    <xf numFmtId="2" fontId="14" fillId="0" borderId="19" xfId="0" applyNumberFormat="1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9" fontId="8" fillId="33" borderId="19" xfId="84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29" fillId="36" borderId="0" xfId="0" applyFont="1" applyFill="1" applyBorder="1" applyAlignment="1">
      <alignment horizontal="center" vertical="center" wrapText="1"/>
    </xf>
    <xf numFmtId="2" fontId="30" fillId="36" borderId="31" xfId="70" applyNumberFormat="1" applyFont="1" applyFill="1" applyBorder="1" applyAlignment="1">
      <alignment horizontal="center" wrapText="1"/>
      <protection/>
    </xf>
    <xf numFmtId="0" fontId="29" fillId="36" borderId="38" xfId="0" applyFont="1" applyFill="1" applyBorder="1" applyAlignment="1">
      <alignment horizontal="center" vertical="center" wrapText="1"/>
    </xf>
    <xf numFmtId="0" fontId="90" fillId="0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 wrapText="1"/>
    </xf>
    <xf numFmtId="0" fontId="99" fillId="0" borderId="0" xfId="0" applyFont="1" applyBorder="1" applyAlignment="1">
      <alignment horizontal="center"/>
    </xf>
    <xf numFmtId="0" fontId="8" fillId="34" borderId="42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11" fillId="35" borderId="10" xfId="0" applyFont="1" applyFill="1" applyBorder="1" applyAlignment="1">
      <alignment horizontal="center" vertical="top"/>
    </xf>
    <xf numFmtId="0" fontId="8" fillId="35" borderId="1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1" fontId="8" fillId="0" borderId="45" xfId="0" applyNumberFormat="1" applyFont="1" applyBorder="1" applyAlignment="1">
      <alignment horizontal="center"/>
    </xf>
    <xf numFmtId="1" fontId="8" fillId="0" borderId="46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8" fillId="34" borderId="14" xfId="0" applyFont="1" applyFill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/>
    </xf>
    <xf numFmtId="2" fontId="92" fillId="0" borderId="10" xfId="84" applyNumberFormat="1" applyFont="1" applyFill="1" applyBorder="1" applyAlignment="1">
      <alignment horizontal="center" vertical="center"/>
    </xf>
    <xf numFmtId="2" fontId="90" fillId="0" borderId="0" xfId="84" applyNumberFormat="1" applyFont="1" applyAlignment="1">
      <alignment horizontal="center"/>
    </xf>
    <xf numFmtId="0" fontId="91" fillId="0" borderId="26" xfId="0" applyFont="1" applyBorder="1" applyAlignment="1">
      <alignment horizontal="center"/>
    </xf>
    <xf numFmtId="0" fontId="91" fillId="0" borderId="47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1" fontId="14" fillId="0" borderId="0" xfId="0" applyNumberFormat="1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/>
    </xf>
    <xf numFmtId="2" fontId="99" fillId="0" borderId="35" xfId="0" applyNumberFormat="1" applyFont="1" applyBorder="1" applyAlignment="1">
      <alignment horizontal="center"/>
    </xf>
    <xf numFmtId="2" fontId="99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4" fillId="0" borderId="0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94" fillId="0" borderId="48" xfId="0" applyFont="1" applyBorder="1" applyAlignment="1">
      <alignment horizontal="center"/>
    </xf>
    <xf numFmtId="0" fontId="8" fillId="0" borderId="49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14" fillId="36" borderId="21" xfId="0" applyNumberFormat="1" applyFont="1" applyFill="1" applyBorder="1" applyAlignment="1">
      <alignment horizontal="center" vertical="center"/>
    </xf>
    <xf numFmtId="2" fontId="14" fillId="36" borderId="1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4" fillId="0" borderId="30" xfId="0" applyFont="1" applyBorder="1" applyAlignment="1">
      <alignment horizontal="center" vertical="top"/>
    </xf>
    <xf numFmtId="0" fontId="14" fillId="0" borderId="43" xfId="0" applyFont="1" applyBorder="1" applyAlignment="1">
      <alignment horizontal="center" vertical="top"/>
    </xf>
    <xf numFmtId="0" fontId="14" fillId="0" borderId="2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2" fontId="14" fillId="0" borderId="31" xfId="0" applyNumberFormat="1" applyFont="1" applyBorder="1" applyAlignment="1">
      <alignment horizontal="center" vertical="center"/>
    </xf>
    <xf numFmtId="2" fontId="14" fillId="0" borderId="50" xfId="0" applyNumberFormat="1" applyFont="1" applyBorder="1" applyAlignment="1">
      <alignment horizontal="center" vertical="center"/>
    </xf>
    <xf numFmtId="2" fontId="90" fillId="0" borderId="10" xfId="84" applyNumberFormat="1" applyFont="1" applyBorder="1" applyAlignment="1">
      <alignment horizontal="center"/>
    </xf>
    <xf numFmtId="2" fontId="90" fillId="0" borderId="35" xfId="0" applyNumberFormat="1" applyFont="1" applyBorder="1" applyAlignment="1">
      <alignment horizontal="center"/>
    </xf>
    <xf numFmtId="0" fontId="8" fillId="34" borderId="40" xfId="0" applyFont="1" applyFill="1" applyBorder="1" applyAlignment="1">
      <alignment horizontal="center" vertical="top" wrapText="1"/>
    </xf>
    <xf numFmtId="0" fontId="8" fillId="34" borderId="41" xfId="0" applyFont="1" applyFill="1" applyBorder="1" applyAlignment="1">
      <alignment horizontal="center" vertical="top" wrapText="1"/>
    </xf>
    <xf numFmtId="2" fontId="15" fillId="36" borderId="21" xfId="84" applyNumberFormat="1" applyFont="1" applyFill="1" applyBorder="1" applyAlignment="1">
      <alignment horizontal="center" vertical="center"/>
    </xf>
    <xf numFmtId="2" fontId="15" fillId="36" borderId="11" xfId="84" applyNumberFormat="1" applyFont="1" applyFill="1" applyBorder="1" applyAlignment="1">
      <alignment horizontal="center" vertical="center"/>
    </xf>
    <xf numFmtId="9" fontId="14" fillId="0" borderId="21" xfId="84" applyFont="1" applyBorder="1" applyAlignment="1">
      <alignment horizontal="center" vertical="center"/>
    </xf>
    <xf numFmtId="9" fontId="14" fillId="0" borderId="11" xfId="84" applyFont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top" wrapText="1"/>
    </xf>
    <xf numFmtId="0" fontId="27" fillId="0" borderId="38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8" fillId="34" borderId="51" xfId="0" applyFont="1" applyFill="1" applyBorder="1" applyAlignment="1">
      <alignment horizontal="center" vertical="top" wrapText="1"/>
    </xf>
    <xf numFmtId="0" fontId="8" fillId="34" borderId="44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right"/>
    </xf>
    <xf numFmtId="0" fontId="14" fillId="0" borderId="21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92" fillId="0" borderId="0" xfId="0" applyFont="1" applyAlignment="1">
      <alignment horizontal="center"/>
    </xf>
    <xf numFmtId="0" fontId="8" fillId="34" borderId="14" xfId="0" applyFont="1" applyFill="1" applyBorder="1" applyAlignment="1">
      <alignment horizontal="center" vertical="top" wrapText="1"/>
    </xf>
    <xf numFmtId="0" fontId="25" fillId="34" borderId="51" xfId="0" applyFont="1" applyFill="1" applyBorder="1" applyAlignment="1">
      <alignment horizontal="center"/>
    </xf>
    <xf numFmtId="0" fontId="25" fillId="34" borderId="52" xfId="0" applyFont="1" applyFill="1" applyBorder="1" applyAlignment="1">
      <alignment horizontal="center"/>
    </xf>
    <xf numFmtId="0" fontId="25" fillId="34" borderId="41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25" fillId="34" borderId="55" xfId="0" applyFont="1" applyFill="1" applyBorder="1" applyAlignment="1">
      <alignment horizontal="center"/>
    </xf>
    <xf numFmtId="0" fontId="25" fillId="34" borderId="56" xfId="0" applyFont="1" applyFill="1" applyBorder="1" applyAlignment="1">
      <alignment horizontal="center"/>
    </xf>
    <xf numFmtId="0" fontId="25" fillId="34" borderId="5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1" fillId="0" borderId="55" xfId="0" applyFont="1" applyBorder="1" applyAlignment="1">
      <alignment horizontal="center"/>
    </xf>
    <xf numFmtId="0" fontId="91" fillId="0" borderId="56" xfId="0" applyFont="1" applyBorder="1" applyAlignment="1">
      <alignment horizontal="center"/>
    </xf>
    <xf numFmtId="0" fontId="91" fillId="0" borderId="57" xfId="0" applyFont="1" applyBorder="1" applyAlignment="1">
      <alignment horizont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2" xfId="63"/>
    <cellStyle name="Normal 2 2" xfId="64"/>
    <cellStyle name="Normal 2 2 2" xfId="65"/>
    <cellStyle name="Normal 2 2 3" xfId="66"/>
    <cellStyle name="Normal 2 3" xfId="67"/>
    <cellStyle name="Normal 2 3 2" xfId="68"/>
    <cellStyle name="Normal 3" xfId="69"/>
    <cellStyle name="Normal 3 2" xfId="70"/>
    <cellStyle name="Normal 3 3" xfId="71"/>
    <cellStyle name="Normal 3 4" xfId="72"/>
    <cellStyle name="Normal 4" xfId="73"/>
    <cellStyle name="Normal 4 2" xfId="74"/>
    <cellStyle name="Normal 5" xfId="75"/>
    <cellStyle name="Normal 6" xfId="76"/>
    <cellStyle name="Normal 6 2" xfId="77"/>
    <cellStyle name="Normal 7" xfId="78"/>
    <cellStyle name="Normal 8" xfId="79"/>
    <cellStyle name="Normal 9" xfId="80"/>
    <cellStyle name="Normal_calculation -utt" xfId="81"/>
    <cellStyle name="Note" xfId="82"/>
    <cellStyle name="Output" xfId="83"/>
    <cellStyle name="Percent" xfId="84"/>
    <cellStyle name="Percent 2" xfId="85"/>
    <cellStyle name="Percent 2 2" xfId="86"/>
    <cellStyle name="Percent 2 2 2" xfId="87"/>
    <cellStyle name="Percent 3" xfId="88"/>
    <cellStyle name="Percent 4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206</xdr:row>
      <xdr:rowOff>0</xdr:rowOff>
    </xdr:from>
    <xdr:to>
      <xdr:col>6</xdr:col>
      <xdr:colOff>533400</xdr:colOff>
      <xdr:row>206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696075" y="54054375"/>
          <a:ext cx="1943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208</xdr:row>
      <xdr:rowOff>0</xdr:rowOff>
    </xdr:from>
    <xdr:to>
      <xdr:col>3</xdr:col>
      <xdr:colOff>342900</xdr:colOff>
      <xdr:row>208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4333875" y="544734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208</xdr:row>
      <xdr:rowOff>0</xdr:rowOff>
    </xdr:from>
    <xdr:to>
      <xdr:col>5</xdr:col>
      <xdr:colOff>285750</xdr:colOff>
      <xdr:row>208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6638925" y="544734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500"/>
  <sheetViews>
    <sheetView tabSelected="1" view="pageBreakPreview" zoomScale="80" zoomScaleSheetLayoutView="80" workbookViewId="0" topLeftCell="A475">
      <selection activeCell="N19" sqref="N19"/>
    </sheetView>
  </sheetViews>
  <sheetFormatPr defaultColWidth="9.140625" defaultRowHeight="12.75"/>
  <cols>
    <col min="1" max="1" width="18.00390625" style="7" customWidth="1"/>
    <col min="2" max="2" width="27.140625" style="3" customWidth="1"/>
    <col min="3" max="3" width="19.8515625" style="3" customWidth="1"/>
    <col min="4" max="4" width="16.7109375" style="7" customWidth="1"/>
    <col min="5" max="5" width="17.8515625" style="8" customWidth="1"/>
    <col min="6" max="6" width="22.00390625" style="3" customWidth="1"/>
    <col min="7" max="7" width="14.421875" style="5" customWidth="1"/>
    <col min="8" max="8" width="15.00390625" style="5" hidden="1" customWidth="1"/>
    <col min="9" max="9" width="19.00390625" style="5" hidden="1" customWidth="1"/>
    <col min="10" max="10" width="17.7109375" style="5" hidden="1" customWidth="1"/>
    <col min="11" max="11" width="16.57421875" style="5" customWidth="1"/>
    <col min="12" max="13" width="15.00390625" style="5" customWidth="1"/>
    <col min="14" max="14" width="15.57421875" style="5" customWidth="1"/>
    <col min="15" max="18" width="15.00390625" style="3" customWidth="1"/>
    <col min="19" max="19" width="14.28125" style="3" customWidth="1"/>
    <col min="20" max="21" width="12.28125" style="3" customWidth="1"/>
    <col min="22" max="22" width="13.140625" style="3" customWidth="1"/>
    <col min="23" max="23" width="12.421875" style="3" customWidth="1"/>
    <col min="24" max="16384" width="9.140625" style="3" customWidth="1"/>
  </cols>
  <sheetData>
    <row r="1" spans="1:18" ht="20.25">
      <c r="A1" s="680" t="s">
        <v>0</v>
      </c>
      <c r="B1" s="680"/>
      <c r="C1" s="680"/>
      <c r="D1" s="680"/>
      <c r="E1" s="680"/>
      <c r="F1" s="680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20.25">
      <c r="A2" s="680" t="s">
        <v>1</v>
      </c>
      <c r="B2" s="680"/>
      <c r="C2" s="680"/>
      <c r="D2" s="680"/>
      <c r="E2" s="680"/>
      <c r="F2" s="68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0.25">
      <c r="A3" s="680" t="s">
        <v>260</v>
      </c>
      <c r="B3" s="680"/>
      <c r="C3" s="680"/>
      <c r="D3" s="680"/>
      <c r="E3" s="680"/>
      <c r="F3" s="68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6" ht="15">
      <c r="A4" s="681"/>
      <c r="B4" s="681"/>
      <c r="C4" s="681"/>
      <c r="D4" s="681"/>
      <c r="E4" s="681"/>
      <c r="F4" s="681"/>
    </row>
    <row r="5" spans="1:18" ht="26.25">
      <c r="A5" s="682" t="s">
        <v>140</v>
      </c>
      <c r="B5" s="682"/>
      <c r="C5" s="682"/>
      <c r="D5" s="682"/>
      <c r="E5" s="682"/>
      <c r="F5" s="68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8" ht="9.75" customHeight="1">
      <c r="A6" s="241" t="s">
        <v>44</v>
      </c>
      <c r="B6" s="242"/>
      <c r="C6" s="242"/>
      <c r="D6" s="243"/>
      <c r="E6" s="244"/>
      <c r="F6" s="242"/>
      <c r="H6" s="5">
        <f>B16*C22*0.00015</f>
        <v>4699.464</v>
      </c>
    </row>
    <row r="7" spans="1:18" ht="16.5">
      <c r="A7" s="683" t="s">
        <v>2</v>
      </c>
      <c r="B7" s="683"/>
      <c r="C7" s="683"/>
      <c r="D7" s="683"/>
      <c r="E7" s="683"/>
      <c r="F7" s="68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6" ht="23.25" customHeight="1">
      <c r="A8" s="243"/>
      <c r="B8" s="246"/>
      <c r="C8" s="246"/>
      <c r="D8" s="243"/>
      <c r="E8" s="247"/>
      <c r="F8" s="246"/>
    </row>
    <row r="9" spans="1:18" s="11" customFormat="1" ht="14.25" customHeight="1">
      <c r="A9" s="248" t="s">
        <v>194</v>
      </c>
      <c r="B9" s="248"/>
      <c r="C9" s="248"/>
      <c r="D9" s="249"/>
      <c r="E9" s="250"/>
      <c r="F9" s="251"/>
      <c r="G9" s="10"/>
      <c r="H9" s="10"/>
      <c r="I9" s="10"/>
      <c r="J9" s="10"/>
      <c r="K9" s="10"/>
      <c r="L9" s="10"/>
      <c r="M9" s="10"/>
      <c r="N9" s="10"/>
      <c r="O9" s="9"/>
      <c r="P9" s="9"/>
      <c r="Q9" s="9"/>
      <c r="R9" s="9"/>
    </row>
    <row r="10" spans="1:18" s="11" customFormat="1" ht="14.25" customHeight="1">
      <c r="A10" s="252"/>
      <c r="B10" s="253"/>
      <c r="C10" s="253"/>
      <c r="D10" s="254"/>
      <c r="E10" s="255"/>
      <c r="F10" s="253"/>
      <c r="G10" s="13"/>
      <c r="H10" s="13"/>
      <c r="I10" s="13"/>
      <c r="J10" s="13"/>
      <c r="K10" s="13"/>
      <c r="L10" s="13"/>
      <c r="M10" s="13"/>
      <c r="N10" s="13"/>
      <c r="O10" s="12"/>
      <c r="P10" s="12"/>
      <c r="Q10" s="12"/>
      <c r="R10" s="12"/>
    </row>
    <row r="11" spans="1:18" ht="16.5" customHeight="1">
      <c r="A11" s="684" t="s">
        <v>134</v>
      </c>
      <c r="B11" s="684"/>
      <c r="C11" s="684"/>
      <c r="D11" s="684"/>
      <c r="E11" s="255"/>
      <c r="F11" s="257"/>
      <c r="G11" s="15"/>
      <c r="H11" s="15"/>
      <c r="I11" s="15"/>
      <c r="J11" s="15"/>
      <c r="K11" s="15"/>
      <c r="L11" s="15"/>
      <c r="M11" s="15"/>
      <c r="N11" s="15"/>
      <c r="O11" s="14"/>
      <c r="P11" s="14"/>
      <c r="Q11" s="14"/>
      <c r="R11" s="14"/>
    </row>
    <row r="12" spans="1:18" s="18" customFormat="1" ht="16.5">
      <c r="A12" s="258" t="s">
        <v>61</v>
      </c>
      <c r="B12" s="258"/>
      <c r="C12" s="258"/>
      <c r="D12" s="259"/>
      <c r="E12" s="260"/>
      <c r="F12" s="261"/>
      <c r="G12" s="17"/>
      <c r="H12" s="17"/>
      <c r="I12" s="17">
        <f>B15*200*0.0001</f>
        <v>7691.660000000001</v>
      </c>
      <c r="J12" s="17"/>
      <c r="K12" s="17"/>
      <c r="L12" s="17"/>
      <c r="M12" s="17"/>
      <c r="N12" s="17"/>
      <c r="O12" s="16"/>
      <c r="P12" s="16"/>
      <c r="Q12" s="16"/>
      <c r="R12" s="16"/>
    </row>
    <row r="13" spans="1:18" ht="18.75" customHeight="1">
      <c r="A13" s="685" t="s">
        <v>78</v>
      </c>
      <c r="B13" s="686" t="s">
        <v>56</v>
      </c>
      <c r="C13" s="686"/>
      <c r="D13" s="686"/>
      <c r="E13" s="686"/>
      <c r="F13" s="257"/>
      <c r="G13" s="15"/>
      <c r="H13" s="15"/>
      <c r="I13" s="15">
        <f>B16*220*0.00015</f>
        <v>4699.464</v>
      </c>
      <c r="J13" s="15"/>
      <c r="K13" s="15"/>
      <c r="L13" s="15"/>
      <c r="M13" s="15"/>
      <c r="N13" s="15"/>
      <c r="O13" s="14"/>
      <c r="P13" s="14"/>
      <c r="Q13" s="14"/>
      <c r="R13" s="14"/>
    </row>
    <row r="14" spans="1:18" s="21" customFormat="1" ht="87.75" customHeight="1">
      <c r="A14" s="685"/>
      <c r="B14" s="262" t="s">
        <v>195</v>
      </c>
      <c r="C14" s="263" t="s">
        <v>196</v>
      </c>
      <c r="D14" s="262" t="s">
        <v>6</v>
      </c>
      <c r="E14" s="264" t="s">
        <v>57</v>
      </c>
      <c r="F14" s="265"/>
      <c r="G14" s="20"/>
      <c r="H14" s="20"/>
      <c r="I14" s="20">
        <f>SUM(I12:I13)</f>
        <v>12391.124</v>
      </c>
      <c r="J14" s="20"/>
      <c r="K14" s="20"/>
      <c r="L14" s="20"/>
      <c r="M14" s="20"/>
      <c r="N14" s="20"/>
      <c r="O14" s="19"/>
      <c r="P14" s="19"/>
      <c r="Q14" s="19"/>
      <c r="R14" s="19"/>
    </row>
    <row r="15" spans="1:18" ht="17.25" customHeight="1">
      <c r="A15" s="266" t="s">
        <v>27</v>
      </c>
      <c r="B15" s="267">
        <v>384583</v>
      </c>
      <c r="C15" s="267">
        <v>383186</v>
      </c>
      <c r="D15" s="267">
        <f>C15-B15</f>
        <v>-1397</v>
      </c>
      <c r="E15" s="268">
        <f>D15/B15</f>
        <v>-0.003632505856993159</v>
      </c>
      <c r="F15" s="257"/>
      <c r="G15" s="15"/>
      <c r="H15" s="15">
        <f>B15*C21*0.0001</f>
        <v>7691.660000000001</v>
      </c>
      <c r="I15" s="15"/>
      <c r="J15" s="15"/>
      <c r="K15" s="15"/>
      <c r="L15" s="15"/>
      <c r="M15" s="15"/>
      <c r="N15" s="15"/>
      <c r="O15" s="14"/>
      <c r="P15" s="14"/>
      <c r="Q15" s="14"/>
      <c r="R15" s="14"/>
    </row>
    <row r="16" spans="1:18" ht="17.25" customHeight="1">
      <c r="A16" s="266" t="s">
        <v>79</v>
      </c>
      <c r="B16" s="267">
        <v>142408</v>
      </c>
      <c r="C16" s="269">
        <v>142647</v>
      </c>
      <c r="D16" s="267">
        <f>C16-B16</f>
        <v>239</v>
      </c>
      <c r="E16" s="268">
        <f>D16/B16</f>
        <v>0.0016782765013201506</v>
      </c>
      <c r="F16" s="257"/>
      <c r="G16" s="15"/>
      <c r="H16" s="15">
        <f>B16*C22*0.00015</f>
        <v>4699.464</v>
      </c>
      <c r="I16" s="15"/>
      <c r="J16" s="15"/>
      <c r="K16" s="15"/>
      <c r="L16" s="15"/>
      <c r="M16" s="15"/>
      <c r="N16" s="15"/>
      <c r="O16" s="14"/>
      <c r="P16" s="14"/>
      <c r="Q16" s="14"/>
      <c r="R16" s="14"/>
    </row>
    <row r="17" spans="1:8" ht="17.25" customHeight="1">
      <c r="A17" s="266" t="s">
        <v>20</v>
      </c>
      <c r="B17" s="270">
        <f>SUM(B15:B16)</f>
        <v>526991</v>
      </c>
      <c r="C17" s="270">
        <f>SUM(C15:C16)</f>
        <v>525833</v>
      </c>
      <c r="D17" s="271">
        <f>C17-B17</f>
        <v>-1158</v>
      </c>
      <c r="E17" s="268">
        <f>D17/B17</f>
        <v>-0.002197380979940834</v>
      </c>
      <c r="F17" s="246"/>
      <c r="H17" s="5">
        <f>SUM(H15:H16)</f>
        <v>12391.124</v>
      </c>
    </row>
    <row r="18" spans="1:9" ht="16.5">
      <c r="A18" s="272"/>
      <c r="B18" s="273"/>
      <c r="C18" s="273"/>
      <c r="D18" s="231"/>
      <c r="E18" s="22"/>
      <c r="I18" s="5">
        <f>B16*C22*0.00015</f>
        <v>4699.464</v>
      </c>
    </row>
    <row r="19" spans="1:9" s="18" customFormat="1" ht="20.25" customHeight="1" thickBot="1">
      <c r="A19" s="258" t="s">
        <v>197</v>
      </c>
      <c r="B19" s="258"/>
      <c r="C19" s="258"/>
      <c r="E19" s="23"/>
      <c r="I19" s="18">
        <f>B15/100000</f>
        <v>3.84583</v>
      </c>
    </row>
    <row r="20" spans="1:14" ht="48" customHeight="1">
      <c r="A20" s="274" t="s">
        <v>129</v>
      </c>
      <c r="B20" s="275" t="s">
        <v>78</v>
      </c>
      <c r="C20" s="276" t="s">
        <v>261</v>
      </c>
      <c r="G20" s="3"/>
      <c r="H20" s="3"/>
      <c r="I20" s="3"/>
      <c r="J20" s="3"/>
      <c r="K20" s="3"/>
      <c r="L20" s="3"/>
      <c r="M20" s="3"/>
      <c r="N20" s="3"/>
    </row>
    <row r="21" spans="1:14" ht="17.25" customHeight="1">
      <c r="A21" s="277">
        <v>1</v>
      </c>
      <c r="B21" s="278" t="s">
        <v>130</v>
      </c>
      <c r="C21" s="279">
        <v>200</v>
      </c>
      <c r="G21" s="3"/>
      <c r="H21" s="3"/>
      <c r="I21" s="3"/>
      <c r="J21" s="3"/>
      <c r="K21" s="3"/>
      <c r="L21" s="3"/>
      <c r="M21" s="3"/>
      <c r="N21" s="3"/>
    </row>
    <row r="22" spans="1:14" ht="17.25" customHeight="1" thickBot="1">
      <c r="A22" s="280">
        <v>2</v>
      </c>
      <c r="B22" s="281" t="s">
        <v>131</v>
      </c>
      <c r="C22" s="282">
        <v>220</v>
      </c>
      <c r="G22" s="3"/>
      <c r="H22" s="3"/>
      <c r="I22" s="3"/>
      <c r="J22" s="3"/>
      <c r="K22" s="3"/>
      <c r="L22" s="3"/>
      <c r="M22" s="3"/>
      <c r="N22" s="3"/>
    </row>
    <row r="23" spans="1:5" ht="16.5">
      <c r="A23" s="272"/>
      <c r="B23" s="273"/>
      <c r="C23" s="273"/>
      <c r="D23" s="272"/>
      <c r="E23" s="283"/>
    </row>
    <row r="24" spans="1:6" ht="19.5" customHeight="1" thickBot="1">
      <c r="A24" s="684" t="s">
        <v>168</v>
      </c>
      <c r="B24" s="684"/>
      <c r="C24" s="684"/>
      <c r="D24" s="687"/>
      <c r="E24" s="687"/>
      <c r="F24" s="24"/>
    </row>
    <row r="25" spans="1:6" ht="54.75" customHeight="1">
      <c r="A25" s="285" t="s">
        <v>63</v>
      </c>
      <c r="B25" s="286" t="s">
        <v>198</v>
      </c>
      <c r="C25" s="286" t="s">
        <v>199</v>
      </c>
      <c r="D25" s="287" t="s">
        <v>6</v>
      </c>
      <c r="E25" s="288" t="s">
        <v>57</v>
      </c>
      <c r="F25" s="24"/>
    </row>
    <row r="26" spans="1:8" ht="18" customHeight="1">
      <c r="A26" s="289" t="s">
        <v>27</v>
      </c>
      <c r="B26" s="290">
        <v>200</v>
      </c>
      <c r="C26" s="291">
        <v>190</v>
      </c>
      <c r="D26" s="290">
        <f>C26-B26</f>
        <v>-10</v>
      </c>
      <c r="E26" s="292">
        <f>D26/B26</f>
        <v>-0.05</v>
      </c>
      <c r="H26" s="5">
        <f>C15*C26*2.89/100000</f>
        <v>2104.0743260000004</v>
      </c>
    </row>
    <row r="27" spans="1:8" ht="18" customHeight="1">
      <c r="A27" s="289" t="s">
        <v>79</v>
      </c>
      <c r="B27" s="290">
        <v>220</v>
      </c>
      <c r="C27" s="291">
        <v>208</v>
      </c>
      <c r="D27" s="290">
        <f>C27-B27</f>
        <v>-12</v>
      </c>
      <c r="E27" s="292">
        <f>D27/B27</f>
        <v>-0.05454545454545454</v>
      </c>
      <c r="H27" s="5">
        <f>C16*C27*4.33/100000</f>
        <v>1284.7359408</v>
      </c>
    </row>
    <row r="28" spans="1:5" ht="18" customHeight="1" thickBot="1">
      <c r="A28" s="293" t="s">
        <v>77</v>
      </c>
      <c r="B28" s="294">
        <f>AVERAGE(B26:B27)</f>
        <v>210</v>
      </c>
      <c r="C28" s="294">
        <f>AVERAGE(C26:C27)</f>
        <v>199</v>
      </c>
      <c r="D28" s="294">
        <f>(D26+D27)/2</f>
        <v>-11</v>
      </c>
      <c r="E28" s="295">
        <f>D28/B28</f>
        <v>-0.05238095238095238</v>
      </c>
    </row>
    <row r="29" spans="1:9" ht="16.5">
      <c r="A29" s="284"/>
      <c r="B29" s="296"/>
      <c r="C29" s="296"/>
      <c r="D29" s="297"/>
      <c r="E29" s="298"/>
      <c r="I29" s="5">
        <f>B15*230*0.0001</f>
        <v>8845.409</v>
      </c>
    </row>
    <row r="30" spans="1:9" ht="16.5">
      <c r="A30" s="684" t="s">
        <v>80</v>
      </c>
      <c r="B30" s="684"/>
      <c r="C30" s="684"/>
      <c r="D30" s="684"/>
      <c r="E30" s="298"/>
      <c r="I30" s="5">
        <f>B16*230*0.00015</f>
        <v>4913.076</v>
      </c>
    </row>
    <row r="31" spans="1:5" ht="17.25" thickBot="1">
      <c r="A31" s="684" t="s">
        <v>200</v>
      </c>
      <c r="B31" s="684"/>
      <c r="C31" s="684"/>
      <c r="D31" s="684"/>
      <c r="E31" s="298"/>
    </row>
    <row r="32" spans="1:18" s="21" customFormat="1" ht="60">
      <c r="A32" s="274" t="s">
        <v>63</v>
      </c>
      <c r="B32" s="299" t="s">
        <v>59</v>
      </c>
      <c r="C32" s="299" t="s">
        <v>180</v>
      </c>
      <c r="D32" s="275" t="s">
        <v>60</v>
      </c>
      <c r="E32" s="288" t="s">
        <v>57</v>
      </c>
      <c r="F32" s="19"/>
      <c r="G32" s="20"/>
      <c r="H32" s="27" t="s">
        <v>121</v>
      </c>
      <c r="I32" s="27"/>
      <c r="J32" s="27"/>
      <c r="K32" s="27"/>
      <c r="L32" s="27"/>
      <c r="M32" s="27"/>
      <c r="N32" s="20"/>
      <c r="O32" s="19"/>
      <c r="P32" s="19"/>
      <c r="Q32" s="19"/>
      <c r="R32" s="19"/>
    </row>
    <row r="33" spans="1:18" s="21" customFormat="1" ht="17.25" customHeight="1">
      <c r="A33" s="300" t="s">
        <v>27</v>
      </c>
      <c r="B33" s="301">
        <v>76916600</v>
      </c>
      <c r="C33" s="301">
        <v>73087884</v>
      </c>
      <c r="D33" s="302">
        <f>C33-B33</f>
        <v>-3828716</v>
      </c>
      <c r="E33" s="303">
        <f>D33/B33</f>
        <v>-0.049777499265438147</v>
      </c>
      <c r="F33" s="19"/>
      <c r="G33" s="20"/>
      <c r="H33" s="27">
        <v>13170020</v>
      </c>
      <c r="I33" s="27"/>
      <c r="J33" s="27"/>
      <c r="K33" s="27"/>
      <c r="L33" s="28"/>
      <c r="M33" s="28"/>
      <c r="N33" s="29"/>
      <c r="O33" s="19"/>
      <c r="P33" s="19"/>
      <c r="Q33" s="20"/>
      <c r="R33" s="19"/>
    </row>
    <row r="34" spans="1:18" s="21" customFormat="1" ht="17.25" customHeight="1">
      <c r="A34" s="300" t="s">
        <v>79</v>
      </c>
      <c r="B34" s="301">
        <v>31329760</v>
      </c>
      <c r="C34" s="301">
        <v>29680390</v>
      </c>
      <c r="D34" s="302">
        <f>C34-B34</f>
        <v>-1649370</v>
      </c>
      <c r="E34" s="303">
        <f>D34/B34</f>
        <v>-0.05264547190913687</v>
      </c>
      <c r="F34" s="19"/>
      <c r="G34" s="20"/>
      <c r="H34" s="20">
        <v>9048602</v>
      </c>
      <c r="I34" s="20"/>
      <c r="J34" s="20"/>
      <c r="K34" s="20"/>
      <c r="L34" s="28"/>
      <c r="M34" s="28"/>
      <c r="N34" s="29"/>
      <c r="O34" s="19"/>
      <c r="P34" s="19"/>
      <c r="Q34" s="20"/>
      <c r="R34" s="19"/>
    </row>
    <row r="35" spans="1:5" ht="17.25" customHeight="1" thickBot="1">
      <c r="A35" s="304" t="s">
        <v>20</v>
      </c>
      <c r="B35" s="305">
        <f>SUM(B33:B34)</f>
        <v>108246360</v>
      </c>
      <c r="C35" s="305">
        <f>C33+C34</f>
        <v>102768274</v>
      </c>
      <c r="D35" s="306">
        <f>C35-B35</f>
        <v>-5478086</v>
      </c>
      <c r="E35" s="307">
        <f>D35/B35</f>
        <v>-0.05060757701228937</v>
      </c>
    </row>
    <row r="36" spans="1:5" ht="16.5">
      <c r="A36" s="25"/>
      <c r="B36" s="233"/>
      <c r="C36" s="233"/>
      <c r="D36" s="230"/>
      <c r="E36" s="234"/>
    </row>
    <row r="37" spans="1:13" s="31" customFormat="1" ht="12.75" customHeight="1" thickBot="1">
      <c r="A37" s="690" t="s">
        <v>203</v>
      </c>
      <c r="B37" s="690"/>
      <c r="C37" s="690"/>
      <c r="D37" s="690"/>
      <c r="E37" s="690"/>
      <c r="F37" s="690"/>
      <c r="G37" s="690"/>
      <c r="H37" s="690"/>
      <c r="I37" s="30"/>
      <c r="J37" s="30"/>
      <c r="K37" s="30"/>
      <c r="L37" s="30"/>
      <c r="M37" s="30"/>
    </row>
    <row r="38" spans="1:8" s="31" customFormat="1" ht="47.25">
      <c r="A38" s="274" t="s">
        <v>63</v>
      </c>
      <c r="B38" s="275" t="s">
        <v>201</v>
      </c>
      <c r="C38" s="691" t="s">
        <v>202</v>
      </c>
      <c r="D38" s="691"/>
      <c r="E38" s="308" t="s">
        <v>88</v>
      </c>
      <c r="F38" s="309"/>
      <c r="G38" s="309"/>
      <c r="H38" s="309"/>
    </row>
    <row r="39" spans="1:8" s="31" customFormat="1" ht="17.25" customHeight="1">
      <c r="A39" s="310" t="s">
        <v>89</v>
      </c>
      <c r="B39" s="301">
        <v>76916600</v>
      </c>
      <c r="C39" s="692">
        <v>73087884</v>
      </c>
      <c r="D39" s="693"/>
      <c r="E39" s="311">
        <f>C39/B39</f>
        <v>0.9502225007345618</v>
      </c>
      <c r="F39" s="309"/>
      <c r="G39" s="309"/>
      <c r="H39" s="309"/>
    </row>
    <row r="40" spans="1:8" s="31" customFormat="1" ht="17.25" customHeight="1">
      <c r="A40" s="310" t="s">
        <v>90</v>
      </c>
      <c r="B40" s="301">
        <v>31329760</v>
      </c>
      <c r="C40" s="692">
        <v>29680390</v>
      </c>
      <c r="D40" s="693"/>
      <c r="E40" s="311">
        <f>C40/B40</f>
        <v>0.9473545280908632</v>
      </c>
      <c r="F40" s="309"/>
      <c r="G40" s="309"/>
      <c r="H40" s="309"/>
    </row>
    <row r="41" spans="1:8" s="31" customFormat="1" ht="17.25" customHeight="1" thickBot="1">
      <c r="A41" s="312" t="s">
        <v>58</v>
      </c>
      <c r="B41" s="313">
        <f>SUM(B39:B40)</f>
        <v>108246360</v>
      </c>
      <c r="C41" s="688">
        <f>SUM(C39:D40)</f>
        <v>102768274</v>
      </c>
      <c r="D41" s="689"/>
      <c r="E41" s="311">
        <f>C41/B41</f>
        <v>0.9493924229877106</v>
      </c>
      <c r="F41" s="309"/>
      <c r="G41" s="314"/>
      <c r="H41" s="309"/>
    </row>
    <row r="42" spans="1:7" s="31" customFormat="1" ht="17.25" customHeight="1">
      <c r="A42" s="25"/>
      <c r="B42" s="33"/>
      <c r="C42" s="34"/>
      <c r="D42" s="34"/>
      <c r="E42" s="35"/>
      <c r="G42" s="32"/>
    </row>
    <row r="43" spans="1:18" s="21" customFormat="1" ht="15" customHeight="1">
      <c r="A43" s="36"/>
      <c r="B43" s="37"/>
      <c r="C43" s="37"/>
      <c r="D43" s="25"/>
      <c r="E43" s="26"/>
      <c r="F43" s="3"/>
      <c r="G43" s="20"/>
      <c r="H43" s="20"/>
      <c r="I43" s="20"/>
      <c r="J43" s="20"/>
      <c r="K43" s="20"/>
      <c r="L43" s="20"/>
      <c r="M43" s="20"/>
      <c r="N43" s="20"/>
      <c r="O43" s="19"/>
      <c r="P43" s="19"/>
      <c r="Q43" s="19"/>
      <c r="R43" s="19"/>
    </row>
    <row r="44" spans="1:18" ht="18" customHeight="1">
      <c r="A44" s="684" t="s">
        <v>135</v>
      </c>
      <c r="B44" s="684"/>
      <c r="C44" s="684"/>
      <c r="D44" s="297"/>
      <c r="E44" s="315"/>
      <c r="F44" s="273"/>
      <c r="G44" s="316"/>
      <c r="H44" s="38"/>
      <c r="I44" s="38"/>
      <c r="J44" s="38"/>
      <c r="K44" s="38"/>
      <c r="L44" s="38"/>
      <c r="M44" s="38"/>
      <c r="N44" s="38"/>
      <c r="O44" s="8"/>
      <c r="P44" s="8"/>
      <c r="Q44" s="8"/>
      <c r="R44" s="8"/>
    </row>
    <row r="45" spans="1:18" ht="18" customHeight="1">
      <c r="A45" s="684" t="s">
        <v>231</v>
      </c>
      <c r="B45" s="684"/>
      <c r="C45" s="684"/>
      <c r="D45" s="684"/>
      <c r="E45" s="684"/>
      <c r="F45" s="684"/>
      <c r="G45" s="684"/>
      <c r="H45" s="39"/>
      <c r="I45" s="39"/>
      <c r="J45" s="39"/>
      <c r="K45" s="39"/>
      <c r="L45" s="39"/>
      <c r="M45" s="39"/>
      <c r="N45" s="40"/>
      <c r="O45" s="39"/>
      <c r="P45" s="39"/>
      <c r="Q45" s="39"/>
      <c r="R45" s="39"/>
    </row>
    <row r="46" spans="1:18" ht="43.5" customHeight="1">
      <c r="A46" s="317" t="s">
        <v>3</v>
      </c>
      <c r="B46" s="317" t="s">
        <v>64</v>
      </c>
      <c r="C46" s="317" t="s">
        <v>65</v>
      </c>
      <c r="D46" s="317" t="s">
        <v>92</v>
      </c>
      <c r="E46" s="318" t="s">
        <v>66</v>
      </c>
      <c r="F46" s="317" t="s">
        <v>67</v>
      </c>
      <c r="G46" s="316"/>
      <c r="H46" s="38"/>
      <c r="I46" s="38"/>
      <c r="J46" s="38"/>
      <c r="K46" s="38"/>
      <c r="L46" s="38"/>
      <c r="M46" s="38"/>
      <c r="N46" s="38"/>
      <c r="O46" s="8"/>
      <c r="P46" s="8"/>
      <c r="Q46" s="8"/>
      <c r="R46" s="8"/>
    </row>
    <row r="47" spans="1:18" ht="17.25" customHeight="1">
      <c r="A47" s="319">
        <v>1</v>
      </c>
      <c r="B47" s="320" t="s">
        <v>141</v>
      </c>
      <c r="C47" s="321">
        <v>1318</v>
      </c>
      <c r="D47" s="319">
        <v>1318</v>
      </c>
      <c r="E47" s="321">
        <f aca="true" t="shared" si="0" ref="E47:E58">C47-D47</f>
        <v>0</v>
      </c>
      <c r="F47" s="322">
        <f>E47/C47</f>
        <v>0</v>
      </c>
      <c r="G47" s="316"/>
      <c r="H47" s="38"/>
      <c r="I47" s="38"/>
      <c r="J47" s="38"/>
      <c r="K47" s="38"/>
      <c r="L47" s="38"/>
      <c r="M47" s="38"/>
      <c r="N47" s="38"/>
      <c r="O47" s="8"/>
      <c r="P47" s="8"/>
      <c r="Q47" s="8"/>
      <c r="R47" s="8"/>
    </row>
    <row r="48" spans="1:18" ht="17.25" customHeight="1">
      <c r="A48" s="319">
        <v>2</v>
      </c>
      <c r="B48" s="320" t="s">
        <v>162</v>
      </c>
      <c r="C48" s="321">
        <v>659</v>
      </c>
      <c r="D48" s="319">
        <v>659</v>
      </c>
      <c r="E48" s="321">
        <f t="shared" si="0"/>
        <v>0</v>
      </c>
      <c r="F48" s="322">
        <f aca="true" t="shared" si="1" ref="F48:F57">E48/C48</f>
        <v>0</v>
      </c>
      <c r="G48" s="316"/>
      <c r="H48" s="38"/>
      <c r="I48" s="38"/>
      <c r="J48" s="38"/>
      <c r="K48" s="38"/>
      <c r="L48" s="38"/>
      <c r="M48" s="38"/>
      <c r="N48" s="38"/>
      <c r="O48" s="8"/>
      <c r="P48" s="8"/>
      <c r="Q48" s="8"/>
      <c r="R48" s="8"/>
    </row>
    <row r="49" spans="1:18" ht="17.25" customHeight="1">
      <c r="A49" s="319">
        <v>3</v>
      </c>
      <c r="B49" s="320" t="s">
        <v>142</v>
      </c>
      <c r="C49" s="321">
        <v>1060</v>
      </c>
      <c r="D49" s="319">
        <v>1001</v>
      </c>
      <c r="E49" s="321">
        <f t="shared" si="0"/>
        <v>59</v>
      </c>
      <c r="F49" s="322">
        <f t="shared" si="1"/>
        <v>0.05566037735849057</v>
      </c>
      <c r="G49" s="316"/>
      <c r="H49" s="38"/>
      <c r="I49" s="38"/>
      <c r="J49" s="38"/>
      <c r="K49" s="38"/>
      <c r="L49" s="38"/>
      <c r="M49" s="38"/>
      <c r="N49" s="38"/>
      <c r="O49" s="8"/>
      <c r="P49" s="8"/>
      <c r="Q49" s="8"/>
      <c r="R49" s="8"/>
    </row>
    <row r="50" spans="1:18" ht="17.25" customHeight="1">
      <c r="A50" s="319">
        <v>4</v>
      </c>
      <c r="B50" s="320" t="s">
        <v>163</v>
      </c>
      <c r="C50" s="321">
        <v>533</v>
      </c>
      <c r="D50" s="319">
        <v>533</v>
      </c>
      <c r="E50" s="321">
        <f t="shared" si="0"/>
        <v>0</v>
      </c>
      <c r="F50" s="322">
        <f t="shared" si="1"/>
        <v>0</v>
      </c>
      <c r="G50" s="316"/>
      <c r="H50" s="38"/>
      <c r="I50" s="38"/>
      <c r="J50" s="38"/>
      <c r="K50" s="38"/>
      <c r="L50" s="38"/>
      <c r="M50" s="38"/>
      <c r="N50" s="38"/>
      <c r="O50" s="8"/>
      <c r="P50" s="8"/>
      <c r="Q50" s="8"/>
      <c r="R50" s="8"/>
    </row>
    <row r="51" spans="1:18" ht="17.25" customHeight="1">
      <c r="A51" s="319">
        <v>5</v>
      </c>
      <c r="B51" s="320" t="s">
        <v>164</v>
      </c>
      <c r="C51" s="321">
        <v>816</v>
      </c>
      <c r="D51" s="319">
        <v>753</v>
      </c>
      <c r="E51" s="321">
        <f t="shared" si="0"/>
        <v>63</v>
      </c>
      <c r="F51" s="322">
        <f t="shared" si="1"/>
        <v>0.07720588235294118</v>
      </c>
      <c r="G51" s="316"/>
      <c r="H51" s="38"/>
      <c r="I51" s="38"/>
      <c r="J51" s="38"/>
      <c r="K51" s="38"/>
      <c r="L51" s="38"/>
      <c r="M51" s="38"/>
      <c r="N51" s="38"/>
      <c r="O51" s="8"/>
      <c r="P51" s="8"/>
      <c r="Q51" s="8"/>
      <c r="R51" s="8"/>
    </row>
    <row r="52" spans="1:18" ht="17.25" customHeight="1">
      <c r="A52" s="319">
        <v>6</v>
      </c>
      <c r="B52" s="320" t="s">
        <v>165</v>
      </c>
      <c r="C52" s="321">
        <v>444</v>
      </c>
      <c r="D52" s="319">
        <v>442</v>
      </c>
      <c r="E52" s="321">
        <f t="shared" si="0"/>
        <v>2</v>
      </c>
      <c r="F52" s="322">
        <f t="shared" si="1"/>
        <v>0.0045045045045045045</v>
      </c>
      <c r="G52" s="316"/>
      <c r="H52" s="38"/>
      <c r="I52" s="38"/>
      <c r="J52" s="38"/>
      <c r="K52" s="38"/>
      <c r="L52" s="38"/>
      <c r="M52" s="38"/>
      <c r="N52" s="38"/>
      <c r="O52" s="8"/>
      <c r="P52" s="8"/>
      <c r="Q52" s="8"/>
      <c r="R52" s="8"/>
    </row>
    <row r="53" spans="1:18" ht="17.25" customHeight="1">
      <c r="A53" s="319">
        <v>7</v>
      </c>
      <c r="B53" s="320" t="s">
        <v>143</v>
      </c>
      <c r="C53" s="321">
        <v>452</v>
      </c>
      <c r="D53" s="319">
        <v>452</v>
      </c>
      <c r="E53" s="321">
        <f t="shared" si="0"/>
        <v>0</v>
      </c>
      <c r="F53" s="322">
        <f t="shared" si="1"/>
        <v>0</v>
      </c>
      <c r="G53" s="316"/>
      <c r="H53" s="38"/>
      <c r="I53" s="38"/>
      <c r="J53" s="38"/>
      <c r="K53" s="38"/>
      <c r="L53" s="38"/>
      <c r="M53" s="38"/>
      <c r="N53" s="38"/>
      <c r="O53" s="8"/>
      <c r="P53" s="8"/>
      <c r="Q53" s="8"/>
      <c r="R53" s="8"/>
    </row>
    <row r="54" spans="1:18" ht="17.25" customHeight="1">
      <c r="A54" s="319">
        <v>8</v>
      </c>
      <c r="B54" s="320" t="s">
        <v>166</v>
      </c>
      <c r="C54" s="321">
        <v>602</v>
      </c>
      <c r="D54" s="319">
        <v>602</v>
      </c>
      <c r="E54" s="321">
        <f t="shared" si="0"/>
        <v>0</v>
      </c>
      <c r="F54" s="322">
        <f t="shared" si="1"/>
        <v>0</v>
      </c>
      <c r="G54" s="316"/>
      <c r="H54" s="38"/>
      <c r="I54" s="38"/>
      <c r="J54" s="38"/>
      <c r="K54" s="38"/>
      <c r="L54" s="38"/>
      <c r="M54" s="38"/>
      <c r="N54" s="38"/>
      <c r="O54" s="8"/>
      <c r="P54" s="8"/>
      <c r="Q54" s="8"/>
      <c r="R54" s="8"/>
    </row>
    <row r="55" spans="1:18" ht="17.25" customHeight="1">
      <c r="A55" s="319">
        <v>9</v>
      </c>
      <c r="B55" s="320" t="s">
        <v>144</v>
      </c>
      <c r="C55" s="321">
        <v>1360</v>
      </c>
      <c r="D55" s="319">
        <v>1360</v>
      </c>
      <c r="E55" s="321">
        <f t="shared" si="0"/>
        <v>0</v>
      </c>
      <c r="F55" s="322">
        <f t="shared" si="1"/>
        <v>0</v>
      </c>
      <c r="G55" s="316"/>
      <c r="H55" s="38"/>
      <c r="I55" s="38"/>
      <c r="J55" s="38"/>
      <c r="K55" s="38"/>
      <c r="L55" s="38"/>
      <c r="M55" s="38"/>
      <c r="N55" s="38"/>
      <c r="O55" s="8"/>
      <c r="P55" s="8"/>
      <c r="Q55" s="8"/>
      <c r="R55" s="8"/>
    </row>
    <row r="56" spans="1:18" ht="17.25" customHeight="1">
      <c r="A56" s="319">
        <v>10</v>
      </c>
      <c r="B56" s="320" t="s">
        <v>167</v>
      </c>
      <c r="C56" s="321">
        <v>525</v>
      </c>
      <c r="D56" s="319">
        <v>525</v>
      </c>
      <c r="E56" s="321">
        <f t="shared" si="0"/>
        <v>0</v>
      </c>
      <c r="F56" s="322">
        <f t="shared" si="1"/>
        <v>0</v>
      </c>
      <c r="G56" s="316"/>
      <c r="H56" s="38"/>
      <c r="I56" s="38"/>
      <c r="J56" s="38"/>
      <c r="K56" s="38"/>
      <c r="L56" s="38"/>
      <c r="M56" s="38"/>
      <c r="N56" s="38"/>
      <c r="O56" s="8"/>
      <c r="P56" s="8"/>
      <c r="Q56" s="8"/>
      <c r="R56" s="8"/>
    </row>
    <row r="57" spans="1:18" ht="17.25" customHeight="1">
      <c r="A57" s="319">
        <v>11</v>
      </c>
      <c r="B57" s="320" t="s">
        <v>145</v>
      </c>
      <c r="C57" s="321">
        <v>667</v>
      </c>
      <c r="D57" s="319">
        <v>667</v>
      </c>
      <c r="E57" s="321">
        <f t="shared" si="0"/>
        <v>0</v>
      </c>
      <c r="F57" s="322">
        <f t="shared" si="1"/>
        <v>0</v>
      </c>
      <c r="G57" s="316"/>
      <c r="H57" s="38"/>
      <c r="I57" s="38"/>
      <c r="J57" s="38"/>
      <c r="K57" s="38"/>
      <c r="L57" s="38"/>
      <c r="M57" s="38"/>
      <c r="N57" s="38"/>
      <c r="O57" s="8"/>
      <c r="P57" s="8"/>
      <c r="Q57" s="8"/>
      <c r="R57" s="8"/>
    </row>
    <row r="58" spans="1:19" ht="17.25" customHeight="1">
      <c r="A58" s="323"/>
      <c r="B58" s="324" t="s">
        <v>20</v>
      </c>
      <c r="C58" s="325">
        <f>SUM(C47:C57)</f>
        <v>8436</v>
      </c>
      <c r="D58" s="325">
        <f>SUM(D47:D57)</f>
        <v>8312</v>
      </c>
      <c r="E58" s="325">
        <f t="shared" si="0"/>
        <v>124</v>
      </c>
      <c r="F58" s="268">
        <f>E58/C58</f>
        <v>0.01469890943575154</v>
      </c>
      <c r="G58" s="316"/>
      <c r="H58" s="38"/>
      <c r="I58" s="38"/>
      <c r="J58" s="38"/>
      <c r="K58" s="38"/>
      <c r="L58" s="38"/>
      <c r="M58" s="38"/>
      <c r="N58" s="38"/>
      <c r="O58" s="38"/>
      <c r="P58" s="8"/>
      <c r="Q58" s="8"/>
      <c r="R58" s="8"/>
      <c r="S58" s="8"/>
    </row>
    <row r="59" spans="1:19" ht="12.75" customHeight="1" thickBot="1">
      <c r="A59" s="327"/>
      <c r="B59" s="328"/>
      <c r="C59" s="329"/>
      <c r="D59" s="330"/>
      <c r="E59" s="331"/>
      <c r="F59" s="332"/>
      <c r="G59" s="38"/>
      <c r="H59" s="696" t="s">
        <v>148</v>
      </c>
      <c r="I59" s="696"/>
      <c r="J59" s="696"/>
      <c r="K59" s="229"/>
      <c r="L59" s="38"/>
      <c r="M59" s="696"/>
      <c r="N59" s="696"/>
      <c r="O59" s="696"/>
      <c r="P59" s="8"/>
      <c r="Q59" s="8"/>
      <c r="R59" s="8"/>
      <c r="S59" s="8"/>
    </row>
    <row r="60" spans="1:19" ht="21.75" customHeight="1" thickBot="1">
      <c r="A60" s="333" t="s">
        <v>230</v>
      </c>
      <c r="B60" s="333"/>
      <c r="C60" s="333"/>
      <c r="D60" s="333"/>
      <c r="E60" s="333"/>
      <c r="F60" s="245"/>
      <c r="G60" s="45"/>
      <c r="H60" s="45"/>
      <c r="I60" s="45"/>
      <c r="J60" s="45"/>
      <c r="K60" s="45"/>
      <c r="L60" s="45"/>
      <c r="M60" s="753"/>
      <c r="N60" s="754"/>
      <c r="O60" s="755"/>
      <c r="P60" s="753"/>
      <c r="Q60" s="754"/>
      <c r="R60" s="755"/>
      <c r="S60" s="4"/>
    </row>
    <row r="61" spans="1:22" ht="51" customHeight="1">
      <c r="A61" s="285" t="s">
        <v>3</v>
      </c>
      <c r="B61" s="334" t="s">
        <v>64</v>
      </c>
      <c r="C61" s="334" t="s">
        <v>65</v>
      </c>
      <c r="D61" s="334" t="s">
        <v>92</v>
      </c>
      <c r="E61" s="335" t="s">
        <v>66</v>
      </c>
      <c r="F61" s="336" t="s">
        <v>67</v>
      </c>
      <c r="G61" s="46"/>
      <c r="H61" s="47" t="s">
        <v>146</v>
      </c>
      <c r="I61" s="47" t="s">
        <v>147</v>
      </c>
      <c r="J61" s="47" t="s">
        <v>20</v>
      </c>
      <c r="K61" s="48"/>
      <c r="L61" s="46"/>
      <c r="M61" s="49"/>
      <c r="N61" s="49"/>
      <c r="O61" s="50"/>
      <c r="P61" s="49"/>
      <c r="Q61" s="49"/>
      <c r="R61" s="50"/>
      <c r="V61" s="51"/>
    </row>
    <row r="62" spans="1:23" ht="17.25" customHeight="1">
      <c r="A62" s="319">
        <v>1</v>
      </c>
      <c r="B62" s="320" t="s">
        <v>141</v>
      </c>
      <c r="C62" s="319">
        <v>663</v>
      </c>
      <c r="D62" s="319">
        <v>663</v>
      </c>
      <c r="E62" s="321">
        <f>C62-D62</f>
        <v>0</v>
      </c>
      <c r="F62" s="311">
        <f>E62/C62</f>
        <v>0</v>
      </c>
      <c r="G62" s="46"/>
      <c r="H62" s="52">
        <v>10</v>
      </c>
      <c r="I62" s="47">
        <v>616</v>
      </c>
      <c r="J62" s="47">
        <f>SUM(H62:I62)</f>
        <v>626</v>
      </c>
      <c r="K62" s="48"/>
      <c r="L62" s="46"/>
      <c r="M62" s="52"/>
      <c r="N62" s="53"/>
      <c r="O62" s="53"/>
      <c r="P62" s="54"/>
      <c r="Q62" s="55"/>
      <c r="R62" s="54"/>
      <c r="S62" s="56"/>
      <c r="T62" s="56"/>
      <c r="U62" s="56"/>
      <c r="W62" s="57"/>
    </row>
    <row r="63" spans="1:23" ht="17.25" customHeight="1">
      <c r="A63" s="319">
        <v>2</v>
      </c>
      <c r="B63" s="320" t="s">
        <v>162</v>
      </c>
      <c r="C63" s="319">
        <v>278</v>
      </c>
      <c r="D63" s="319">
        <v>278</v>
      </c>
      <c r="E63" s="321">
        <f aca="true" t="shared" si="2" ref="E63:E72">C63-D63</f>
        <v>0</v>
      </c>
      <c r="F63" s="311">
        <f aca="true" t="shared" si="3" ref="F63:F72">E63/C63</f>
        <v>0</v>
      </c>
      <c r="G63" s="46"/>
      <c r="H63" s="52">
        <v>1</v>
      </c>
      <c r="I63" s="47">
        <v>268</v>
      </c>
      <c r="J63" s="47">
        <f aca="true" t="shared" si="4" ref="J63:J68">SUM(H63:I63)</f>
        <v>269</v>
      </c>
      <c r="K63" s="48"/>
      <c r="L63" s="46"/>
      <c r="M63" s="52"/>
      <c r="N63" s="53"/>
      <c r="O63" s="53"/>
      <c r="P63" s="54"/>
      <c r="Q63" s="55"/>
      <c r="R63" s="54"/>
      <c r="S63" s="56"/>
      <c r="T63" s="56"/>
      <c r="U63" s="56"/>
      <c r="W63" s="57"/>
    </row>
    <row r="64" spans="1:23" ht="17.25" customHeight="1">
      <c r="A64" s="319">
        <v>3</v>
      </c>
      <c r="B64" s="320" t="s">
        <v>142</v>
      </c>
      <c r="C64" s="319">
        <v>401</v>
      </c>
      <c r="D64" s="319">
        <v>393</v>
      </c>
      <c r="E64" s="321">
        <f t="shared" si="2"/>
        <v>8</v>
      </c>
      <c r="F64" s="311">
        <f t="shared" si="3"/>
        <v>0.0199501246882793</v>
      </c>
      <c r="G64" s="46"/>
      <c r="H64" s="52">
        <v>7</v>
      </c>
      <c r="I64" s="47">
        <v>600</v>
      </c>
      <c r="J64" s="47">
        <f t="shared" si="4"/>
        <v>607</v>
      </c>
      <c r="K64" s="48"/>
      <c r="L64" s="46"/>
      <c r="M64" s="52"/>
      <c r="N64" s="53"/>
      <c r="O64" s="53"/>
      <c r="P64" s="54"/>
      <c r="Q64" s="55"/>
      <c r="R64" s="54"/>
      <c r="S64" s="56"/>
      <c r="T64" s="56"/>
      <c r="U64" s="56"/>
      <c r="W64" s="57"/>
    </row>
    <row r="65" spans="1:23" ht="17.25" customHeight="1">
      <c r="A65" s="319">
        <v>4</v>
      </c>
      <c r="B65" s="320" t="s">
        <v>163</v>
      </c>
      <c r="C65" s="319">
        <v>282</v>
      </c>
      <c r="D65" s="319">
        <v>282</v>
      </c>
      <c r="E65" s="321">
        <f t="shared" si="2"/>
        <v>0</v>
      </c>
      <c r="F65" s="311">
        <f t="shared" si="3"/>
        <v>0</v>
      </c>
      <c r="G65" s="46"/>
      <c r="H65" s="52">
        <v>3</v>
      </c>
      <c r="I65" s="47">
        <v>327</v>
      </c>
      <c r="J65" s="47">
        <f t="shared" si="4"/>
        <v>330</v>
      </c>
      <c r="K65" s="48"/>
      <c r="L65" s="46"/>
      <c r="M65" s="52"/>
      <c r="N65" s="53"/>
      <c r="O65" s="53"/>
      <c r="P65" s="54"/>
      <c r="Q65" s="55"/>
      <c r="R65" s="54"/>
      <c r="S65" s="56"/>
      <c r="T65" s="56"/>
      <c r="U65" s="56"/>
      <c r="W65" s="57"/>
    </row>
    <row r="66" spans="1:23" ht="17.25" customHeight="1">
      <c r="A66" s="319">
        <v>5</v>
      </c>
      <c r="B66" s="320" t="s">
        <v>164</v>
      </c>
      <c r="C66" s="319">
        <v>258</v>
      </c>
      <c r="D66" s="319">
        <v>258</v>
      </c>
      <c r="E66" s="321">
        <f t="shared" si="2"/>
        <v>0</v>
      </c>
      <c r="F66" s="311">
        <f t="shared" si="3"/>
        <v>0</v>
      </c>
      <c r="G66" s="46"/>
      <c r="H66" s="52">
        <v>11</v>
      </c>
      <c r="I66" s="47">
        <v>312</v>
      </c>
      <c r="J66" s="47">
        <f t="shared" si="4"/>
        <v>323</v>
      </c>
      <c r="K66" s="48"/>
      <c r="L66" s="46"/>
      <c r="M66" s="52"/>
      <c r="N66" s="53"/>
      <c r="O66" s="53"/>
      <c r="P66" s="54"/>
      <c r="Q66" s="55"/>
      <c r="R66" s="54"/>
      <c r="S66" s="56"/>
      <c r="T66" s="56"/>
      <c r="U66" s="56"/>
      <c r="W66" s="57"/>
    </row>
    <row r="67" spans="1:23" ht="17.25" customHeight="1">
      <c r="A67" s="319">
        <v>6</v>
      </c>
      <c r="B67" s="320" t="s">
        <v>165</v>
      </c>
      <c r="C67" s="319">
        <v>125</v>
      </c>
      <c r="D67" s="319">
        <v>125</v>
      </c>
      <c r="E67" s="321">
        <f t="shared" si="2"/>
        <v>0</v>
      </c>
      <c r="F67" s="311">
        <f t="shared" si="3"/>
        <v>0</v>
      </c>
      <c r="G67" s="46"/>
      <c r="H67" s="52">
        <v>2</v>
      </c>
      <c r="I67" s="47">
        <v>606</v>
      </c>
      <c r="J67" s="47">
        <f t="shared" si="4"/>
        <v>608</v>
      </c>
      <c r="K67" s="48"/>
      <c r="L67" s="46"/>
      <c r="M67" s="52"/>
      <c r="N67" s="53"/>
      <c r="O67" s="53"/>
      <c r="P67" s="54"/>
      <c r="Q67" s="55"/>
      <c r="R67" s="54"/>
      <c r="S67" s="56"/>
      <c r="T67" s="56"/>
      <c r="U67" s="56"/>
      <c r="W67" s="57"/>
    </row>
    <row r="68" spans="1:23" ht="17.25" customHeight="1">
      <c r="A68" s="319">
        <v>7</v>
      </c>
      <c r="B68" s="320" t="s">
        <v>143</v>
      </c>
      <c r="C68" s="319">
        <v>174</v>
      </c>
      <c r="D68" s="319">
        <v>174</v>
      </c>
      <c r="E68" s="321">
        <f t="shared" si="2"/>
        <v>0</v>
      </c>
      <c r="F68" s="311">
        <f t="shared" si="3"/>
        <v>0</v>
      </c>
      <c r="G68" s="46"/>
      <c r="H68" s="52">
        <v>0</v>
      </c>
      <c r="I68" s="47">
        <v>236</v>
      </c>
      <c r="J68" s="47">
        <f t="shared" si="4"/>
        <v>236</v>
      </c>
      <c r="K68" s="48"/>
      <c r="L68" s="46"/>
      <c r="M68" s="52"/>
      <c r="N68" s="53"/>
      <c r="O68" s="53"/>
      <c r="P68" s="54"/>
      <c r="Q68" s="55"/>
      <c r="R68" s="54"/>
      <c r="S68" s="56"/>
      <c r="T68" s="56"/>
      <c r="U68" s="56"/>
      <c r="W68" s="57"/>
    </row>
    <row r="69" spans="1:23" ht="17.25" customHeight="1">
      <c r="A69" s="319">
        <v>8</v>
      </c>
      <c r="B69" s="320" t="s">
        <v>166</v>
      </c>
      <c r="C69" s="337">
        <v>209</v>
      </c>
      <c r="D69" s="337">
        <v>209</v>
      </c>
      <c r="E69" s="321">
        <f t="shared" si="2"/>
        <v>0</v>
      </c>
      <c r="F69" s="311">
        <f t="shared" si="3"/>
        <v>0</v>
      </c>
      <c r="G69" s="46"/>
      <c r="H69" s="58"/>
      <c r="I69" s="48"/>
      <c r="J69" s="48"/>
      <c r="K69" s="48"/>
      <c r="L69" s="46"/>
      <c r="M69" s="52"/>
      <c r="N69" s="53"/>
      <c r="O69" s="53"/>
      <c r="P69" s="54"/>
      <c r="Q69" s="55"/>
      <c r="R69" s="54"/>
      <c r="S69" s="56"/>
      <c r="T69" s="56"/>
      <c r="U69" s="56"/>
      <c r="W69" s="59"/>
    </row>
    <row r="70" spans="1:23" ht="17.25" customHeight="1">
      <c r="A70" s="319">
        <v>9</v>
      </c>
      <c r="B70" s="320" t="s">
        <v>144</v>
      </c>
      <c r="C70" s="337">
        <v>532</v>
      </c>
      <c r="D70" s="337">
        <v>532</v>
      </c>
      <c r="E70" s="321">
        <f t="shared" si="2"/>
        <v>0</v>
      </c>
      <c r="F70" s="311">
        <f t="shared" si="3"/>
        <v>0</v>
      </c>
      <c r="G70" s="46"/>
      <c r="H70" s="58"/>
      <c r="I70" s="48"/>
      <c r="J70" s="48"/>
      <c r="K70" s="48"/>
      <c r="L70" s="46"/>
      <c r="M70" s="52"/>
      <c r="N70" s="53"/>
      <c r="O70" s="53"/>
      <c r="P70" s="54"/>
      <c r="Q70" s="55"/>
      <c r="R70" s="54"/>
      <c r="S70" s="56"/>
      <c r="T70" s="56"/>
      <c r="U70" s="56"/>
      <c r="W70" s="59"/>
    </row>
    <row r="71" spans="1:23" ht="17.25" customHeight="1">
      <c r="A71" s="319">
        <v>10</v>
      </c>
      <c r="B71" s="320" t="s">
        <v>167</v>
      </c>
      <c r="C71" s="337">
        <v>182</v>
      </c>
      <c r="D71" s="337">
        <v>182</v>
      </c>
      <c r="E71" s="321">
        <f t="shared" si="2"/>
        <v>0</v>
      </c>
      <c r="F71" s="311">
        <f t="shared" si="3"/>
        <v>0</v>
      </c>
      <c r="G71" s="46"/>
      <c r="H71" s="58"/>
      <c r="I71" s="48"/>
      <c r="J71" s="48"/>
      <c r="K71" s="48"/>
      <c r="L71" s="46"/>
      <c r="M71" s="52"/>
      <c r="N71" s="53"/>
      <c r="O71" s="53"/>
      <c r="P71" s="54"/>
      <c r="Q71" s="55"/>
      <c r="R71" s="54"/>
      <c r="S71" s="56"/>
      <c r="T71" s="56"/>
      <c r="U71" s="56"/>
      <c r="W71" s="59"/>
    </row>
    <row r="72" spans="1:23" ht="17.25" customHeight="1">
      <c r="A72" s="319">
        <v>11</v>
      </c>
      <c r="B72" s="320" t="s">
        <v>145</v>
      </c>
      <c r="C72" s="337">
        <v>307</v>
      </c>
      <c r="D72" s="337">
        <v>307</v>
      </c>
      <c r="E72" s="321">
        <f t="shared" si="2"/>
        <v>0</v>
      </c>
      <c r="F72" s="311">
        <f t="shared" si="3"/>
        <v>0</v>
      </c>
      <c r="G72" s="46"/>
      <c r="H72" s="58"/>
      <c r="I72" s="48"/>
      <c r="J72" s="48"/>
      <c r="K72" s="48"/>
      <c r="L72" s="46"/>
      <c r="M72" s="52"/>
      <c r="N72" s="53"/>
      <c r="O72" s="53"/>
      <c r="P72" s="54"/>
      <c r="Q72" s="55"/>
      <c r="R72" s="54"/>
      <c r="S72" s="56"/>
      <c r="T72" s="56"/>
      <c r="U72" s="56"/>
      <c r="W72" s="59"/>
    </row>
    <row r="73" spans="1:24" ht="17.25" customHeight="1" thickBot="1">
      <c r="A73" s="312"/>
      <c r="B73" s="338" t="s">
        <v>20</v>
      </c>
      <c r="C73" s="339">
        <f>SUM(C62:C72)</f>
        <v>3411</v>
      </c>
      <c r="D73" s="339">
        <f>SUM(D62:D72)</f>
        <v>3403</v>
      </c>
      <c r="E73" s="339">
        <f>C73-D73</f>
        <v>8</v>
      </c>
      <c r="F73" s="295">
        <f>E73/C73</f>
        <v>0.0023453532688361184</v>
      </c>
      <c r="G73" s="46"/>
      <c r="H73" s="46">
        <f>SUM(H62:H68)</f>
        <v>34</v>
      </c>
      <c r="I73" s="46">
        <f>SUM(I62:I68)</f>
        <v>2965</v>
      </c>
      <c r="J73" s="46">
        <f>SUM(J62:J68)</f>
        <v>2999</v>
      </c>
      <c r="K73" s="46"/>
      <c r="L73" s="46"/>
      <c r="M73" s="53"/>
      <c r="N73" s="53"/>
      <c r="O73" s="53"/>
      <c r="P73" s="53"/>
      <c r="Q73" s="53"/>
      <c r="R73" s="54"/>
      <c r="S73" s="60"/>
      <c r="X73" s="61"/>
    </row>
    <row r="74" spans="1:23" ht="15.75">
      <c r="A74" s="62"/>
      <c r="B74" s="63"/>
      <c r="C74" s="64"/>
      <c r="D74" s="65"/>
      <c r="E74" s="66"/>
      <c r="F74" s="67"/>
      <c r="G74" s="46"/>
      <c r="H74" s="46"/>
      <c r="I74" s="46"/>
      <c r="J74" s="46"/>
      <c r="K74" s="46"/>
      <c r="L74" s="46"/>
      <c r="M74" s="46"/>
      <c r="N74" s="46"/>
      <c r="O74" s="60"/>
      <c r="P74" s="60"/>
      <c r="Q74" s="60"/>
      <c r="R74" s="60"/>
      <c r="W74" s="68"/>
    </row>
    <row r="75" spans="1:18" ht="12.75" customHeight="1">
      <c r="A75" s="340"/>
      <c r="B75" s="341"/>
      <c r="C75" s="341"/>
      <c r="D75" s="341"/>
      <c r="E75" s="342"/>
      <c r="F75" s="343"/>
      <c r="G75" s="344"/>
      <c r="H75" s="46"/>
      <c r="I75" s="46"/>
      <c r="J75" s="46"/>
      <c r="K75" s="46"/>
      <c r="L75" s="46"/>
      <c r="M75" s="46"/>
      <c r="N75" s="46"/>
      <c r="O75" s="60"/>
      <c r="P75" s="60"/>
      <c r="Q75" s="60"/>
      <c r="R75" s="60"/>
    </row>
    <row r="76" spans="1:18" ht="16.5">
      <c r="A76" s="684" t="s">
        <v>149</v>
      </c>
      <c r="B76" s="684"/>
      <c r="C76" s="684"/>
      <c r="D76" s="684"/>
      <c r="E76" s="684"/>
      <c r="F76" s="684"/>
      <c r="G76" s="684"/>
      <c r="H76" s="46"/>
      <c r="I76" s="46"/>
      <c r="J76" s="46"/>
      <c r="K76" s="46"/>
      <c r="L76" s="46"/>
      <c r="M76" s="46"/>
      <c r="N76" s="46"/>
      <c r="O76" s="60"/>
      <c r="P76" s="60"/>
      <c r="Q76" s="60"/>
      <c r="R76" s="60"/>
    </row>
    <row r="77" spans="1:18" ht="23.25" customHeight="1" thickBot="1">
      <c r="A77" s="684" t="s">
        <v>229</v>
      </c>
      <c r="B77" s="684"/>
      <c r="C77" s="684"/>
      <c r="D77" s="684"/>
      <c r="E77" s="684"/>
      <c r="F77" s="684"/>
      <c r="G77" s="684"/>
      <c r="H77" s="70"/>
      <c r="I77" s="70"/>
      <c r="J77" s="70"/>
      <c r="K77" s="326"/>
      <c r="L77" s="70"/>
      <c r="M77" s="70"/>
      <c r="N77" s="71"/>
      <c r="O77" s="70"/>
      <c r="P77" s="70"/>
      <c r="Q77" s="70"/>
      <c r="R77" s="70"/>
    </row>
    <row r="78" spans="1:18" ht="64.5" customHeight="1">
      <c r="A78" s="285" t="s">
        <v>3</v>
      </c>
      <c r="B78" s="334" t="s">
        <v>64</v>
      </c>
      <c r="C78" s="334" t="s">
        <v>204</v>
      </c>
      <c r="D78" s="334" t="s">
        <v>91</v>
      </c>
      <c r="E78" s="335" t="s">
        <v>6</v>
      </c>
      <c r="F78" s="336" t="s">
        <v>7</v>
      </c>
      <c r="G78" s="316"/>
      <c r="H78" s="46"/>
      <c r="I78" s="46"/>
      <c r="J78" s="46"/>
      <c r="K78" s="46"/>
      <c r="L78" s="46"/>
      <c r="M78" s="46"/>
      <c r="N78" s="46"/>
      <c r="O78" s="60"/>
      <c r="P78" s="60"/>
      <c r="Q78" s="60"/>
      <c r="R78" s="60"/>
    </row>
    <row r="79" spans="1:18" ht="17.25" customHeight="1">
      <c r="A79" s="345">
        <v>1</v>
      </c>
      <c r="B79" s="320" t="s">
        <v>141</v>
      </c>
      <c r="C79" s="346">
        <v>74989</v>
      </c>
      <c r="D79" s="347">
        <v>75255.01595744681</v>
      </c>
      <c r="E79" s="348">
        <f>C79-D79</f>
        <v>-266.01595744681254</v>
      </c>
      <c r="F79" s="349">
        <f>E79/C79</f>
        <v>-0.003547399717916128</v>
      </c>
      <c r="G79" s="316"/>
      <c r="H79" s="46"/>
      <c r="I79" s="46"/>
      <c r="J79" s="46"/>
      <c r="K79" s="46"/>
      <c r="L79" s="46"/>
      <c r="M79" s="46"/>
      <c r="N79" s="46"/>
      <c r="O79" s="60"/>
      <c r="P79" s="60"/>
      <c r="Q79" s="60"/>
      <c r="R79" s="60"/>
    </row>
    <row r="80" spans="1:18" ht="17.25" customHeight="1">
      <c r="A80" s="345">
        <v>2</v>
      </c>
      <c r="B80" s="320" t="s">
        <v>162</v>
      </c>
      <c r="C80" s="346">
        <v>36232</v>
      </c>
      <c r="D80" s="347">
        <v>36232</v>
      </c>
      <c r="E80" s="348">
        <f aca="true" t="shared" si="5" ref="E80:E89">C80-D80</f>
        <v>0</v>
      </c>
      <c r="F80" s="349">
        <f aca="true" t="shared" si="6" ref="F80:F89">E80/C80</f>
        <v>0</v>
      </c>
      <c r="G80" s="316"/>
      <c r="H80" s="46"/>
      <c r="I80" s="46"/>
      <c r="J80" s="46"/>
      <c r="K80" s="46"/>
      <c r="L80" s="46"/>
      <c r="M80" s="46"/>
      <c r="N80" s="46"/>
      <c r="O80" s="60"/>
      <c r="P80" s="60"/>
      <c r="Q80" s="60"/>
      <c r="R80" s="60"/>
    </row>
    <row r="81" spans="1:18" ht="17.25" customHeight="1">
      <c r="A81" s="345">
        <v>3</v>
      </c>
      <c r="B81" s="320" t="s">
        <v>142</v>
      </c>
      <c r="C81" s="346">
        <v>50054</v>
      </c>
      <c r="D81" s="347">
        <v>49894.45128205128</v>
      </c>
      <c r="E81" s="348">
        <f t="shared" si="5"/>
        <v>159.54871794871724</v>
      </c>
      <c r="F81" s="349">
        <f t="shared" si="6"/>
        <v>0.003187531824603773</v>
      </c>
      <c r="G81" s="316"/>
      <c r="H81" s="46"/>
      <c r="I81" s="46"/>
      <c r="J81" s="46"/>
      <c r="K81" s="46"/>
      <c r="L81" s="46"/>
      <c r="M81" s="46"/>
      <c r="N81" s="46"/>
      <c r="O81" s="60"/>
      <c r="P81" s="60"/>
      <c r="Q81" s="60"/>
      <c r="R81" s="60"/>
    </row>
    <row r="82" spans="1:18" ht="17.25" customHeight="1">
      <c r="A82" s="345">
        <v>4</v>
      </c>
      <c r="B82" s="320" t="s">
        <v>163</v>
      </c>
      <c r="C82" s="346">
        <v>18631</v>
      </c>
      <c r="D82" s="347">
        <v>18631</v>
      </c>
      <c r="E82" s="348">
        <f t="shared" si="5"/>
        <v>0</v>
      </c>
      <c r="F82" s="349">
        <f t="shared" si="6"/>
        <v>0</v>
      </c>
      <c r="G82" s="316"/>
      <c r="H82" s="46"/>
      <c r="I82" s="46"/>
      <c r="J82" s="46"/>
      <c r="K82" s="46"/>
      <c r="L82" s="46"/>
      <c r="M82" s="46"/>
      <c r="N82" s="46"/>
      <c r="O82" s="60"/>
      <c r="P82" s="60"/>
      <c r="Q82" s="60"/>
      <c r="R82" s="60"/>
    </row>
    <row r="83" spans="1:18" ht="17.25" customHeight="1">
      <c r="A83" s="345">
        <v>5</v>
      </c>
      <c r="B83" s="320" t="s">
        <v>164</v>
      </c>
      <c r="C83" s="346">
        <v>36644</v>
      </c>
      <c r="D83" s="347">
        <v>35443.706806282724</v>
      </c>
      <c r="E83" s="348">
        <f t="shared" si="5"/>
        <v>1200.2931937172762</v>
      </c>
      <c r="F83" s="349">
        <f t="shared" si="6"/>
        <v>0.03275551778510196</v>
      </c>
      <c r="G83" s="316"/>
      <c r="H83" s="46"/>
      <c r="I83" s="46"/>
      <c r="J83" s="46"/>
      <c r="K83" s="46"/>
      <c r="L83" s="46"/>
      <c r="M83" s="46"/>
      <c r="N83" s="46"/>
      <c r="O83" s="60"/>
      <c r="P83" s="60"/>
      <c r="Q83" s="60"/>
      <c r="R83" s="60"/>
    </row>
    <row r="84" spans="1:18" ht="17.25" customHeight="1">
      <c r="A84" s="345">
        <v>6</v>
      </c>
      <c r="B84" s="320" t="s">
        <v>165</v>
      </c>
      <c r="C84" s="346">
        <v>19359</v>
      </c>
      <c r="D84" s="347">
        <v>19102</v>
      </c>
      <c r="E84" s="348">
        <f t="shared" si="5"/>
        <v>257</v>
      </c>
      <c r="F84" s="349">
        <f t="shared" si="6"/>
        <v>0.013275479105325689</v>
      </c>
      <c r="G84" s="316"/>
      <c r="H84" s="46"/>
      <c r="I84" s="46"/>
      <c r="J84" s="46"/>
      <c r="K84" s="46"/>
      <c r="L84" s="46"/>
      <c r="M84" s="46"/>
      <c r="N84" s="46"/>
      <c r="O84" s="60"/>
      <c r="P84" s="60"/>
      <c r="Q84" s="60"/>
      <c r="R84" s="60"/>
    </row>
    <row r="85" spans="1:18" ht="17.25" customHeight="1">
      <c r="A85" s="345">
        <v>7</v>
      </c>
      <c r="B85" s="320" t="s">
        <v>143</v>
      </c>
      <c r="C85" s="346">
        <v>21920</v>
      </c>
      <c r="D85" s="346">
        <v>21920</v>
      </c>
      <c r="E85" s="348">
        <f t="shared" si="5"/>
        <v>0</v>
      </c>
      <c r="F85" s="349">
        <f t="shared" si="6"/>
        <v>0</v>
      </c>
      <c r="G85" s="316"/>
      <c r="H85" s="46"/>
      <c r="I85" s="46"/>
      <c r="J85" s="46"/>
      <c r="K85" s="46"/>
      <c r="L85" s="46"/>
      <c r="M85" s="46"/>
      <c r="N85" s="46"/>
      <c r="O85" s="60"/>
      <c r="P85" s="60"/>
      <c r="Q85" s="60"/>
      <c r="R85" s="60"/>
    </row>
    <row r="86" spans="1:18" ht="17.25" customHeight="1">
      <c r="A86" s="345">
        <v>8</v>
      </c>
      <c r="B86" s="320" t="s">
        <v>166</v>
      </c>
      <c r="C86" s="346">
        <v>28975</v>
      </c>
      <c r="D86" s="346">
        <v>28975</v>
      </c>
      <c r="E86" s="348">
        <f t="shared" si="5"/>
        <v>0</v>
      </c>
      <c r="F86" s="349">
        <f t="shared" si="6"/>
        <v>0</v>
      </c>
      <c r="G86" s="316"/>
      <c r="H86" s="46"/>
      <c r="I86" s="46"/>
      <c r="J86" s="46"/>
      <c r="K86" s="46"/>
      <c r="L86" s="46"/>
      <c r="M86" s="46"/>
      <c r="N86" s="46"/>
      <c r="O86" s="60"/>
      <c r="P86" s="60"/>
      <c r="Q86" s="60"/>
      <c r="R86" s="60"/>
    </row>
    <row r="87" spans="1:18" ht="17.25" customHeight="1">
      <c r="A87" s="345">
        <v>9</v>
      </c>
      <c r="B87" s="320" t="s">
        <v>144</v>
      </c>
      <c r="C87" s="346">
        <v>54599</v>
      </c>
      <c r="D87" s="347">
        <v>54552.77319587629</v>
      </c>
      <c r="E87" s="348">
        <f t="shared" si="5"/>
        <v>46.22680412371119</v>
      </c>
      <c r="F87" s="349">
        <f t="shared" si="6"/>
        <v>0.0008466602707689003</v>
      </c>
      <c r="G87" s="316"/>
      <c r="H87" s="46"/>
      <c r="I87" s="46"/>
      <c r="J87" s="46"/>
      <c r="K87" s="46"/>
      <c r="L87" s="46"/>
      <c r="M87" s="46"/>
      <c r="N87" s="46"/>
      <c r="O87" s="60"/>
      <c r="P87" s="60"/>
      <c r="Q87" s="60"/>
      <c r="R87" s="60"/>
    </row>
    <row r="88" spans="1:18" ht="17.25" customHeight="1">
      <c r="A88" s="345">
        <v>10</v>
      </c>
      <c r="B88" s="320" t="s">
        <v>167</v>
      </c>
      <c r="C88" s="346">
        <v>18811</v>
      </c>
      <c r="D88" s="346">
        <v>18811</v>
      </c>
      <c r="E88" s="348">
        <f t="shared" si="5"/>
        <v>0</v>
      </c>
      <c r="F88" s="349">
        <f t="shared" si="6"/>
        <v>0</v>
      </c>
      <c r="G88" s="316"/>
      <c r="H88" s="46"/>
      <c r="I88" s="46"/>
      <c r="J88" s="46"/>
      <c r="K88" s="46"/>
      <c r="L88" s="46"/>
      <c r="M88" s="46"/>
      <c r="N88" s="46"/>
      <c r="O88" s="60"/>
      <c r="P88" s="60"/>
      <c r="Q88" s="60"/>
      <c r="R88" s="60"/>
    </row>
    <row r="89" spans="1:18" ht="17.25" customHeight="1">
      <c r="A89" s="345">
        <v>11</v>
      </c>
      <c r="B89" s="320" t="s">
        <v>145</v>
      </c>
      <c r="C89" s="346">
        <v>24369</v>
      </c>
      <c r="D89" s="346">
        <v>24369</v>
      </c>
      <c r="E89" s="348">
        <f t="shared" si="5"/>
        <v>0</v>
      </c>
      <c r="F89" s="349">
        <f t="shared" si="6"/>
        <v>0</v>
      </c>
      <c r="G89" s="316"/>
      <c r="H89" s="46"/>
      <c r="I89" s="46"/>
      <c r="J89" s="46"/>
      <c r="K89" s="46"/>
      <c r="L89" s="46"/>
      <c r="M89" s="46"/>
      <c r="N89" s="46"/>
      <c r="O89" s="60"/>
      <c r="P89" s="60"/>
      <c r="Q89" s="60"/>
      <c r="R89" s="60"/>
    </row>
    <row r="90" spans="1:18" ht="17.25" customHeight="1" thickBot="1">
      <c r="A90" s="312"/>
      <c r="B90" s="338" t="s">
        <v>11</v>
      </c>
      <c r="C90" s="313">
        <f>SUM(C79:C89)</f>
        <v>384583</v>
      </c>
      <c r="D90" s="313">
        <f>SUM(D79:D89)</f>
        <v>383185.94724165706</v>
      </c>
      <c r="E90" s="350">
        <f>C90-D90</f>
        <v>1397.0527583429357</v>
      </c>
      <c r="F90" s="351">
        <f>AVERAGE(F79:F89)</f>
        <v>0.004228889933444018</v>
      </c>
      <c r="G90" s="352"/>
      <c r="H90" s="72"/>
      <c r="I90" s="72"/>
      <c r="J90" s="72"/>
      <c r="K90" s="72"/>
      <c r="L90" s="72"/>
      <c r="M90" s="72"/>
      <c r="N90" s="72"/>
      <c r="O90" s="73"/>
      <c r="P90" s="73"/>
      <c r="Q90" s="73"/>
      <c r="R90" s="73"/>
    </row>
    <row r="91" spans="1:18" ht="16.5">
      <c r="A91" s="340"/>
      <c r="B91" s="353"/>
      <c r="C91" s="354"/>
      <c r="D91" s="354"/>
      <c r="E91" s="355"/>
      <c r="F91" s="356"/>
      <c r="G91" s="357"/>
      <c r="H91" s="72"/>
      <c r="I91" s="72"/>
      <c r="J91" s="72"/>
      <c r="K91" s="72"/>
      <c r="L91" s="72"/>
      <c r="M91" s="72"/>
      <c r="N91" s="72"/>
      <c r="O91" s="73"/>
      <c r="P91" s="73"/>
      <c r="Q91" s="73"/>
      <c r="R91" s="73"/>
    </row>
    <row r="92" spans="1:18" ht="32.25" customHeight="1" thickBot="1">
      <c r="A92" s="684" t="s">
        <v>228</v>
      </c>
      <c r="B92" s="684"/>
      <c r="C92" s="684"/>
      <c r="D92" s="684"/>
      <c r="E92" s="684"/>
      <c r="F92" s="684"/>
      <c r="G92" s="684"/>
      <c r="H92" s="70"/>
      <c r="I92" s="70"/>
      <c r="J92" s="70"/>
      <c r="K92" s="70"/>
      <c r="L92" s="70"/>
      <c r="M92" s="326"/>
      <c r="N92" s="326"/>
      <c r="O92" s="70"/>
      <c r="P92" s="70"/>
      <c r="Q92" s="70"/>
      <c r="R92" s="70"/>
    </row>
    <row r="93" spans="1:18" ht="64.5" customHeight="1">
      <c r="A93" s="358" t="s">
        <v>3</v>
      </c>
      <c r="B93" s="359" t="s">
        <v>64</v>
      </c>
      <c r="C93" s="360" t="str">
        <f>C78</f>
        <v>No. of children as per PAB Approval for  2018-19</v>
      </c>
      <c r="D93" s="360" t="s">
        <v>91</v>
      </c>
      <c r="E93" s="361" t="s">
        <v>6</v>
      </c>
      <c r="F93" s="362" t="s">
        <v>7</v>
      </c>
      <c r="G93" s="316"/>
      <c r="H93" s="46"/>
      <c r="I93" s="46"/>
      <c r="J93" s="46"/>
      <c r="K93" s="46"/>
      <c r="L93" s="46"/>
      <c r="M93" s="46"/>
      <c r="N93" s="60"/>
      <c r="O93" s="60"/>
      <c r="P93" s="60"/>
      <c r="Q93" s="60"/>
      <c r="R93" s="60"/>
    </row>
    <row r="94" spans="1:18" ht="17.25" customHeight="1">
      <c r="A94" s="345">
        <v>1</v>
      </c>
      <c r="B94" s="320" t="s">
        <v>141</v>
      </c>
      <c r="C94" s="346">
        <v>27403</v>
      </c>
      <c r="D94" s="363">
        <v>27403</v>
      </c>
      <c r="E94" s="348">
        <f>C94-D94</f>
        <v>0</v>
      </c>
      <c r="F94" s="364">
        <f>E94/C94</f>
        <v>0</v>
      </c>
      <c r="G94" s="316"/>
      <c r="H94" s="46"/>
      <c r="I94" s="46"/>
      <c r="J94" s="46"/>
      <c r="K94" s="46"/>
      <c r="L94" s="46"/>
      <c r="M94" s="46"/>
      <c r="N94" s="46"/>
      <c r="O94" s="60"/>
      <c r="P94" s="60"/>
      <c r="Q94" s="60"/>
      <c r="R94" s="60"/>
    </row>
    <row r="95" spans="1:18" ht="17.25" customHeight="1">
      <c r="A95" s="345">
        <v>2</v>
      </c>
      <c r="B95" s="320" t="s">
        <v>162</v>
      </c>
      <c r="C95" s="346">
        <v>11651</v>
      </c>
      <c r="D95" s="363">
        <v>12034</v>
      </c>
      <c r="E95" s="348">
        <f aca="true" t="shared" si="7" ref="E95:E104">C95-D95</f>
        <v>-383</v>
      </c>
      <c r="F95" s="364">
        <f aca="true" t="shared" si="8" ref="F95:F104">E95/C95</f>
        <v>-0.03287271478843018</v>
      </c>
      <c r="G95" s="316"/>
      <c r="H95" s="46"/>
      <c r="I95" s="46"/>
      <c r="J95" s="46"/>
      <c r="K95" s="46"/>
      <c r="L95" s="46"/>
      <c r="M95" s="46"/>
      <c r="N95" s="46"/>
      <c r="O95" s="60"/>
      <c r="P95" s="60"/>
      <c r="Q95" s="60"/>
      <c r="R95" s="60"/>
    </row>
    <row r="96" spans="1:18" ht="17.25" customHeight="1">
      <c r="A96" s="345">
        <v>3</v>
      </c>
      <c r="B96" s="320" t="s">
        <v>142</v>
      </c>
      <c r="C96" s="346">
        <v>15980</v>
      </c>
      <c r="D96" s="363">
        <v>15932.741626794259</v>
      </c>
      <c r="E96" s="348">
        <f t="shared" si="7"/>
        <v>47.25837320574101</v>
      </c>
      <c r="F96" s="364">
        <f t="shared" si="8"/>
        <v>0.0029573450066170846</v>
      </c>
      <c r="G96" s="316"/>
      <c r="H96" s="46"/>
      <c r="I96" s="46"/>
      <c r="J96" s="46"/>
      <c r="K96" s="46"/>
      <c r="L96" s="46"/>
      <c r="M96" s="46"/>
      <c r="N96" s="46"/>
      <c r="O96" s="60"/>
      <c r="P96" s="60"/>
      <c r="Q96" s="60"/>
      <c r="R96" s="60"/>
    </row>
    <row r="97" spans="1:18" ht="17.25" customHeight="1">
      <c r="A97" s="345">
        <v>4</v>
      </c>
      <c r="B97" s="320" t="s">
        <v>163</v>
      </c>
      <c r="C97" s="346">
        <v>8002</v>
      </c>
      <c r="D97" s="363">
        <v>8002</v>
      </c>
      <c r="E97" s="348">
        <f t="shared" si="7"/>
        <v>0</v>
      </c>
      <c r="F97" s="364">
        <f t="shared" si="8"/>
        <v>0</v>
      </c>
      <c r="G97" s="316"/>
      <c r="H97" s="46"/>
      <c r="I97" s="46"/>
      <c r="J97" s="46"/>
      <c r="K97" s="46"/>
      <c r="L97" s="46"/>
      <c r="M97" s="46"/>
      <c r="N97" s="46"/>
      <c r="O97" s="60"/>
      <c r="P97" s="60"/>
      <c r="Q97" s="60"/>
      <c r="R97" s="60"/>
    </row>
    <row r="98" spans="1:18" ht="17.25" customHeight="1">
      <c r="A98" s="345">
        <v>5</v>
      </c>
      <c r="B98" s="320" t="s">
        <v>164</v>
      </c>
      <c r="C98" s="346">
        <v>12141</v>
      </c>
      <c r="D98" s="363">
        <v>12066.923444976077</v>
      </c>
      <c r="E98" s="348">
        <f t="shared" si="7"/>
        <v>74.07655502392299</v>
      </c>
      <c r="F98" s="364">
        <f t="shared" si="8"/>
        <v>0.006101355326902478</v>
      </c>
      <c r="G98" s="316"/>
      <c r="H98" s="46"/>
      <c r="I98" s="46"/>
      <c r="J98" s="46"/>
      <c r="K98" s="46"/>
      <c r="L98" s="46"/>
      <c r="M98" s="46"/>
      <c r="N98" s="46"/>
      <c r="O98" s="60"/>
      <c r="P98" s="60"/>
      <c r="Q98" s="60"/>
      <c r="R98" s="60"/>
    </row>
    <row r="99" spans="1:18" ht="17.25" customHeight="1">
      <c r="A99" s="345">
        <v>6</v>
      </c>
      <c r="B99" s="320" t="s">
        <v>165</v>
      </c>
      <c r="C99" s="346">
        <v>6771</v>
      </c>
      <c r="D99" s="363">
        <v>6771</v>
      </c>
      <c r="E99" s="348">
        <f t="shared" si="7"/>
        <v>0</v>
      </c>
      <c r="F99" s="364">
        <f t="shared" si="8"/>
        <v>0</v>
      </c>
      <c r="G99" s="316"/>
      <c r="H99" s="46" t="s">
        <v>44</v>
      </c>
      <c r="I99" s="46"/>
      <c r="J99" s="46"/>
      <c r="K99" s="46"/>
      <c r="L99" s="46"/>
      <c r="M99" s="46"/>
      <c r="N99" s="46"/>
      <c r="O99" s="60"/>
      <c r="P99" s="60"/>
      <c r="Q99" s="60"/>
      <c r="R99" s="60"/>
    </row>
    <row r="100" spans="1:18" ht="17.25" customHeight="1">
      <c r="A100" s="345">
        <v>7</v>
      </c>
      <c r="B100" s="320" t="s">
        <v>143</v>
      </c>
      <c r="C100" s="346">
        <v>6641</v>
      </c>
      <c r="D100" s="363">
        <v>6641</v>
      </c>
      <c r="E100" s="348">
        <f t="shared" si="7"/>
        <v>0</v>
      </c>
      <c r="F100" s="364">
        <f t="shared" si="8"/>
        <v>0</v>
      </c>
      <c r="G100" s="316"/>
      <c r="H100" s="46"/>
      <c r="I100" s="46"/>
      <c r="J100" s="46"/>
      <c r="K100" s="46"/>
      <c r="L100" s="46"/>
      <c r="M100" s="46"/>
      <c r="N100" s="46"/>
      <c r="O100" s="60"/>
      <c r="P100" s="60"/>
      <c r="Q100" s="60"/>
      <c r="R100" s="60"/>
    </row>
    <row r="101" spans="1:18" ht="17.25" customHeight="1">
      <c r="A101" s="345">
        <v>8</v>
      </c>
      <c r="B101" s="320" t="s">
        <v>166</v>
      </c>
      <c r="C101" s="365">
        <v>12037</v>
      </c>
      <c r="D101" s="366">
        <v>12037</v>
      </c>
      <c r="E101" s="348">
        <f t="shared" si="7"/>
        <v>0</v>
      </c>
      <c r="F101" s="364">
        <f t="shared" si="8"/>
        <v>0</v>
      </c>
      <c r="G101" s="316"/>
      <c r="H101" s="46"/>
      <c r="I101" s="46"/>
      <c r="J101" s="46"/>
      <c r="K101" s="46"/>
      <c r="L101" s="46"/>
      <c r="M101" s="46"/>
      <c r="N101" s="46"/>
      <c r="O101" s="60"/>
      <c r="P101" s="60"/>
      <c r="Q101" s="60"/>
      <c r="R101" s="60"/>
    </row>
    <row r="102" spans="1:18" ht="17.25" customHeight="1">
      <c r="A102" s="345">
        <v>9</v>
      </c>
      <c r="B102" s="320" t="s">
        <v>144</v>
      </c>
      <c r="C102" s="365">
        <v>23730</v>
      </c>
      <c r="D102" s="366">
        <v>23707.61320754717</v>
      </c>
      <c r="E102" s="348">
        <f t="shared" si="7"/>
        <v>22.386792452831287</v>
      </c>
      <c r="F102" s="364">
        <f t="shared" si="8"/>
        <v>0.0009433962264151406</v>
      </c>
      <c r="G102" s="316"/>
      <c r="H102" s="46"/>
      <c r="I102" s="46"/>
      <c r="J102" s="46"/>
      <c r="K102" s="46"/>
      <c r="L102" s="46"/>
      <c r="M102" s="46"/>
      <c r="N102" s="46"/>
      <c r="O102" s="60"/>
      <c r="P102" s="60"/>
      <c r="Q102" s="60"/>
      <c r="R102" s="60"/>
    </row>
    <row r="103" spans="1:18" ht="17.25" customHeight="1">
      <c r="A103" s="345">
        <v>10</v>
      </c>
      <c r="B103" s="320" t="s">
        <v>167</v>
      </c>
      <c r="C103" s="365">
        <v>8381</v>
      </c>
      <c r="D103" s="366">
        <v>8381</v>
      </c>
      <c r="E103" s="348">
        <f t="shared" si="7"/>
        <v>0</v>
      </c>
      <c r="F103" s="364">
        <f t="shared" si="8"/>
        <v>0</v>
      </c>
      <c r="G103" s="316"/>
      <c r="H103" s="46"/>
      <c r="I103" s="46"/>
      <c r="J103" s="46"/>
      <c r="K103" s="46"/>
      <c r="L103" s="46"/>
      <c r="M103" s="46"/>
      <c r="N103" s="46"/>
      <c r="O103" s="60"/>
      <c r="P103" s="60"/>
      <c r="Q103" s="60"/>
      <c r="R103" s="60"/>
    </row>
    <row r="104" spans="1:18" ht="17.25" customHeight="1">
      <c r="A104" s="345">
        <v>11</v>
      </c>
      <c r="B104" s="320" t="s">
        <v>145</v>
      </c>
      <c r="C104" s="365">
        <v>9671</v>
      </c>
      <c r="D104" s="366">
        <v>9670.663551401869</v>
      </c>
      <c r="E104" s="348">
        <f t="shared" si="7"/>
        <v>0.3364485981310281</v>
      </c>
      <c r="F104" s="364">
        <f t="shared" si="8"/>
        <v>3.478943213018593E-05</v>
      </c>
      <c r="G104" s="316"/>
      <c r="H104" s="46"/>
      <c r="I104" s="46"/>
      <c r="J104" s="46"/>
      <c r="K104" s="46"/>
      <c r="L104" s="46"/>
      <c r="M104" s="46"/>
      <c r="N104" s="46"/>
      <c r="O104" s="60"/>
      <c r="P104" s="60"/>
      <c r="Q104" s="60"/>
      <c r="R104" s="60"/>
    </row>
    <row r="105" spans="1:18" ht="17.25" customHeight="1" thickBot="1">
      <c r="A105" s="312"/>
      <c r="B105" s="338" t="s">
        <v>11</v>
      </c>
      <c r="C105" s="313">
        <f>SUM(C94:C104)</f>
        <v>142408</v>
      </c>
      <c r="D105" s="313">
        <f>SUM(D94:D104)</f>
        <v>142646.94183071938</v>
      </c>
      <c r="E105" s="350">
        <f>SUM(E94:E104)</f>
        <v>-238.94183071937368</v>
      </c>
      <c r="F105" s="367">
        <f>AVERAGE(F94:F104)</f>
        <v>-0.0020759844360332086</v>
      </c>
      <c r="G105" s="352"/>
      <c r="H105" s="72"/>
      <c r="I105" s="72"/>
      <c r="J105" s="72"/>
      <c r="K105" s="72"/>
      <c r="L105" s="72"/>
      <c r="M105" s="72"/>
      <c r="N105" s="72"/>
      <c r="O105" s="73"/>
      <c r="P105" s="73"/>
      <c r="Q105" s="73"/>
      <c r="R105" s="73"/>
    </row>
    <row r="106" spans="1:18" ht="16.5">
      <c r="A106" s="340"/>
      <c r="B106" s="353"/>
      <c r="C106" s="354"/>
      <c r="D106" s="354"/>
      <c r="E106" s="355"/>
      <c r="F106" s="356"/>
      <c r="G106" s="357"/>
      <c r="H106" s="72"/>
      <c r="I106" s="72"/>
      <c r="J106" s="72"/>
      <c r="K106" s="72"/>
      <c r="L106" s="72"/>
      <c r="M106" s="72"/>
      <c r="N106" s="72"/>
      <c r="O106" s="73"/>
      <c r="P106" s="73"/>
      <c r="Q106" s="73"/>
      <c r="R106" s="73"/>
    </row>
    <row r="107" spans="1:18" ht="12.75" customHeight="1">
      <c r="A107" s="41"/>
      <c r="B107" s="74"/>
      <c r="C107" s="74"/>
      <c r="D107" s="75"/>
      <c r="E107" s="42"/>
      <c r="F107" s="76"/>
      <c r="G107" s="38"/>
      <c r="H107" s="38"/>
      <c r="I107" s="38"/>
      <c r="J107" s="38"/>
      <c r="K107" s="38"/>
      <c r="L107" s="38"/>
      <c r="M107" s="38"/>
      <c r="N107" s="38"/>
      <c r="O107" s="8"/>
      <c r="P107" s="8"/>
      <c r="Q107" s="8"/>
      <c r="R107" s="8"/>
    </row>
    <row r="108" spans="1:18" ht="16.5">
      <c r="A108" s="684" t="s">
        <v>150</v>
      </c>
      <c r="B108" s="684"/>
      <c r="C108" s="684"/>
      <c r="D108" s="684"/>
      <c r="E108" s="684"/>
      <c r="F108" s="684"/>
      <c r="G108" s="684"/>
      <c r="H108" s="38"/>
      <c r="I108" s="38"/>
      <c r="J108" s="38"/>
      <c r="K108" s="38"/>
      <c r="L108" s="38"/>
      <c r="M108" s="38"/>
      <c r="N108" s="38"/>
      <c r="O108" s="8"/>
      <c r="P108" s="8"/>
      <c r="Q108" s="8"/>
      <c r="R108" s="8"/>
    </row>
    <row r="109" spans="1:18" ht="23.25" customHeight="1" thickBot="1">
      <c r="A109" s="684" t="s">
        <v>227</v>
      </c>
      <c r="B109" s="684"/>
      <c r="C109" s="684"/>
      <c r="D109" s="684"/>
      <c r="E109" s="684"/>
      <c r="F109" s="684"/>
      <c r="G109" s="684"/>
      <c r="H109" s="70"/>
      <c r="I109" s="70"/>
      <c r="J109" s="70"/>
      <c r="K109" s="70"/>
      <c r="L109" s="70"/>
      <c r="M109" s="70"/>
      <c r="N109" s="71"/>
      <c r="O109" s="70"/>
      <c r="P109" s="70"/>
      <c r="Q109" s="70"/>
      <c r="R109" s="70"/>
    </row>
    <row r="110" spans="1:18" ht="64.5" customHeight="1">
      <c r="A110" s="285" t="s">
        <v>3</v>
      </c>
      <c r="B110" s="334" t="s">
        <v>64</v>
      </c>
      <c r="C110" s="334" t="s">
        <v>205</v>
      </c>
      <c r="D110" s="334" t="s">
        <v>91</v>
      </c>
      <c r="E110" s="335" t="s">
        <v>6</v>
      </c>
      <c r="F110" s="336" t="s">
        <v>7</v>
      </c>
      <c r="G110" s="316"/>
      <c r="H110" s="46"/>
      <c r="I110" s="46"/>
      <c r="J110" s="46"/>
      <c r="K110" s="46"/>
      <c r="L110" s="46"/>
      <c r="M110" s="46"/>
      <c r="N110" s="46"/>
      <c r="O110" s="60"/>
      <c r="P110" s="60"/>
      <c r="Q110" s="60"/>
      <c r="R110" s="60"/>
    </row>
    <row r="111" spans="1:18" ht="17.25" customHeight="1">
      <c r="A111" s="345">
        <v>1</v>
      </c>
      <c r="B111" s="320" t="s">
        <v>141</v>
      </c>
      <c r="C111" s="346">
        <v>112329</v>
      </c>
      <c r="D111" s="368">
        <v>75255.01595744681</v>
      </c>
      <c r="E111" s="369">
        <f aca="true" t="shared" si="9" ref="E111:E122">C111-D111</f>
        <v>37073.98404255319</v>
      </c>
      <c r="F111" s="364">
        <f aca="true" t="shared" si="10" ref="F111:F122">E111/C111</f>
        <v>0.33004819808378233</v>
      </c>
      <c r="G111" s="283"/>
      <c r="H111" s="46"/>
      <c r="I111" s="46"/>
      <c r="J111" s="46"/>
      <c r="K111" s="46"/>
      <c r="L111" s="46"/>
      <c r="M111" s="46"/>
      <c r="N111" s="46"/>
      <c r="O111" s="60"/>
      <c r="P111" s="60"/>
      <c r="Q111" s="60"/>
      <c r="R111" s="60"/>
    </row>
    <row r="112" spans="1:18" ht="17.25" customHeight="1">
      <c r="A112" s="345">
        <v>2</v>
      </c>
      <c r="B112" s="320" t="s">
        <v>162</v>
      </c>
      <c r="C112" s="346">
        <v>52002</v>
      </c>
      <c r="D112" s="368">
        <v>36232</v>
      </c>
      <c r="E112" s="369">
        <f t="shared" si="9"/>
        <v>15770</v>
      </c>
      <c r="F112" s="364">
        <f t="shared" si="10"/>
        <v>0.3032575670166532</v>
      </c>
      <c r="G112" s="283"/>
      <c r="H112" s="46"/>
      <c r="I112" s="46"/>
      <c r="J112" s="46"/>
      <c r="K112" s="46"/>
      <c r="L112" s="46"/>
      <c r="M112" s="46"/>
      <c r="N112" s="46"/>
      <c r="O112" s="60"/>
      <c r="P112" s="60"/>
      <c r="Q112" s="60"/>
      <c r="R112" s="60"/>
    </row>
    <row r="113" spans="1:18" ht="17.25" customHeight="1">
      <c r="A113" s="345">
        <v>3</v>
      </c>
      <c r="B113" s="320" t="s">
        <v>142</v>
      </c>
      <c r="C113" s="346">
        <v>71204</v>
      </c>
      <c r="D113" s="368">
        <v>49894.45128205128</v>
      </c>
      <c r="E113" s="369">
        <f t="shared" si="9"/>
        <v>21309.548717948717</v>
      </c>
      <c r="F113" s="364">
        <f t="shared" si="10"/>
        <v>0.2992746013980776</v>
      </c>
      <c r="G113" s="283"/>
      <c r="H113" s="46"/>
      <c r="I113" s="46"/>
      <c r="J113" s="46"/>
      <c r="K113" s="46"/>
      <c r="L113" s="46"/>
      <c r="M113" s="46"/>
      <c r="N113" s="46"/>
      <c r="O113" s="60"/>
      <c r="P113" s="60"/>
      <c r="Q113" s="60"/>
      <c r="R113" s="60"/>
    </row>
    <row r="114" spans="1:18" ht="17.25" customHeight="1">
      <c r="A114" s="345">
        <v>4</v>
      </c>
      <c r="B114" s="320" t="s">
        <v>163</v>
      </c>
      <c r="C114" s="346">
        <v>23781</v>
      </c>
      <c r="D114" s="368">
        <v>18631</v>
      </c>
      <c r="E114" s="369">
        <f t="shared" si="9"/>
        <v>5150</v>
      </c>
      <c r="F114" s="364">
        <f t="shared" si="10"/>
        <v>0.21655943820697196</v>
      </c>
      <c r="G114" s="283"/>
      <c r="H114" s="46"/>
      <c r="I114" s="46"/>
      <c r="J114" s="46"/>
      <c r="K114" s="46"/>
      <c r="L114" s="46"/>
      <c r="M114" s="46"/>
      <c r="N114" s="46"/>
      <c r="O114" s="60"/>
      <c r="P114" s="60"/>
      <c r="Q114" s="60"/>
      <c r="R114" s="60"/>
    </row>
    <row r="115" spans="1:18" ht="17.25" customHeight="1">
      <c r="A115" s="345">
        <v>5</v>
      </c>
      <c r="B115" s="320" t="s">
        <v>164</v>
      </c>
      <c r="C115" s="346">
        <v>56173</v>
      </c>
      <c r="D115" s="368">
        <v>35443.706806282724</v>
      </c>
      <c r="E115" s="369">
        <f t="shared" si="9"/>
        <v>20729.293193717276</v>
      </c>
      <c r="F115" s="364">
        <f t="shared" si="10"/>
        <v>0.3690259233745265</v>
      </c>
      <c r="G115" s="283"/>
      <c r="H115" s="46"/>
      <c r="I115" s="46"/>
      <c r="J115" s="46"/>
      <c r="K115" s="46"/>
      <c r="L115" s="46"/>
      <c r="M115" s="46"/>
      <c r="N115" s="46"/>
      <c r="O115" s="60"/>
      <c r="P115" s="60"/>
      <c r="Q115" s="60"/>
      <c r="R115" s="60"/>
    </row>
    <row r="116" spans="1:18" ht="17.25" customHeight="1">
      <c r="A116" s="345">
        <v>6</v>
      </c>
      <c r="B116" s="320" t="s">
        <v>165</v>
      </c>
      <c r="C116" s="346">
        <v>31374</v>
      </c>
      <c r="D116" s="368">
        <v>19102</v>
      </c>
      <c r="E116" s="369">
        <f t="shared" si="9"/>
        <v>12272</v>
      </c>
      <c r="F116" s="364">
        <f t="shared" si="10"/>
        <v>0.3911519092241984</v>
      </c>
      <c r="G116" s="283"/>
      <c r="H116" s="46"/>
      <c r="I116" s="46"/>
      <c r="J116" s="46"/>
      <c r="K116" s="46"/>
      <c r="L116" s="46"/>
      <c r="M116" s="46"/>
      <c r="N116" s="46"/>
      <c r="O116" s="60"/>
      <c r="P116" s="60"/>
      <c r="Q116" s="60"/>
      <c r="R116" s="60"/>
    </row>
    <row r="117" spans="1:18" ht="17.25" customHeight="1">
      <c r="A117" s="345">
        <v>7</v>
      </c>
      <c r="B117" s="320" t="s">
        <v>143</v>
      </c>
      <c r="C117" s="346">
        <v>31691</v>
      </c>
      <c r="D117" s="368">
        <v>21920</v>
      </c>
      <c r="E117" s="369">
        <f t="shared" si="9"/>
        <v>9771</v>
      </c>
      <c r="F117" s="364">
        <f t="shared" si="10"/>
        <v>0.30832097440913825</v>
      </c>
      <c r="G117" s="283"/>
      <c r="H117" s="46"/>
      <c r="I117" s="46"/>
      <c r="J117" s="46"/>
      <c r="K117" s="46"/>
      <c r="L117" s="46"/>
      <c r="M117" s="46"/>
      <c r="N117" s="46"/>
      <c r="O117" s="60"/>
      <c r="P117" s="60"/>
      <c r="Q117" s="60"/>
      <c r="R117" s="60"/>
    </row>
    <row r="118" spans="1:18" ht="17.25" customHeight="1">
      <c r="A118" s="345">
        <v>8</v>
      </c>
      <c r="B118" s="320" t="s">
        <v>166</v>
      </c>
      <c r="C118" s="365">
        <v>35406</v>
      </c>
      <c r="D118" s="370">
        <v>28975</v>
      </c>
      <c r="E118" s="369">
        <f t="shared" si="9"/>
        <v>6431</v>
      </c>
      <c r="F118" s="364">
        <f t="shared" si="10"/>
        <v>0.18163588092413716</v>
      </c>
      <c r="G118" s="283"/>
      <c r="H118" s="46"/>
      <c r="I118" s="46"/>
      <c r="J118" s="46"/>
      <c r="K118" s="46"/>
      <c r="L118" s="46"/>
      <c r="M118" s="46"/>
      <c r="N118" s="46"/>
      <c r="O118" s="60"/>
      <c r="P118" s="60"/>
      <c r="Q118" s="60"/>
      <c r="R118" s="60"/>
    </row>
    <row r="119" spans="1:18" ht="17.25" customHeight="1">
      <c r="A119" s="345">
        <v>9</v>
      </c>
      <c r="B119" s="320" t="s">
        <v>144</v>
      </c>
      <c r="C119" s="365">
        <v>71284</v>
      </c>
      <c r="D119" s="370">
        <v>54552.77319587629</v>
      </c>
      <c r="E119" s="369">
        <f t="shared" si="9"/>
        <v>16731.22680412371</v>
      </c>
      <c r="F119" s="364">
        <f t="shared" si="10"/>
        <v>0.23471223281695347</v>
      </c>
      <c r="G119" s="283"/>
      <c r="H119" s="46"/>
      <c r="I119" s="46"/>
      <c r="J119" s="46"/>
      <c r="K119" s="46"/>
      <c r="L119" s="46"/>
      <c r="M119" s="46"/>
      <c r="N119" s="46"/>
      <c r="O119" s="60"/>
      <c r="P119" s="60"/>
      <c r="Q119" s="60"/>
      <c r="R119" s="60"/>
    </row>
    <row r="120" spans="1:18" ht="17.25" customHeight="1">
      <c r="A120" s="345">
        <v>10</v>
      </c>
      <c r="B120" s="320" t="s">
        <v>167</v>
      </c>
      <c r="C120" s="365">
        <v>21536</v>
      </c>
      <c r="D120" s="370">
        <v>18811</v>
      </c>
      <c r="E120" s="369">
        <f t="shared" si="9"/>
        <v>2725</v>
      </c>
      <c r="F120" s="364">
        <f t="shared" si="10"/>
        <v>0.12653231797919762</v>
      </c>
      <c r="G120" s="283"/>
      <c r="H120" s="46"/>
      <c r="I120" s="46"/>
      <c r="J120" s="46"/>
      <c r="K120" s="46"/>
      <c r="L120" s="46"/>
      <c r="M120" s="46"/>
      <c r="N120" s="46"/>
      <c r="O120" s="60"/>
      <c r="P120" s="60"/>
      <c r="Q120" s="60"/>
      <c r="R120" s="60"/>
    </row>
    <row r="121" spans="1:18" ht="17.25" customHeight="1">
      <c r="A121" s="345">
        <v>11</v>
      </c>
      <c r="B121" s="320" t="s">
        <v>145</v>
      </c>
      <c r="C121" s="365">
        <v>31104</v>
      </c>
      <c r="D121" s="370">
        <v>24369</v>
      </c>
      <c r="E121" s="369">
        <f t="shared" si="9"/>
        <v>6735</v>
      </c>
      <c r="F121" s="364">
        <f t="shared" si="10"/>
        <v>0.21653163580246915</v>
      </c>
      <c r="G121" s="283"/>
      <c r="H121" s="46"/>
      <c r="I121" s="46"/>
      <c r="J121" s="46"/>
      <c r="K121" s="46"/>
      <c r="L121" s="46"/>
      <c r="M121" s="46"/>
      <c r="N121" s="46"/>
      <c r="O121" s="60"/>
      <c r="P121" s="60"/>
      <c r="Q121" s="60"/>
      <c r="R121" s="60"/>
    </row>
    <row r="122" spans="1:18" ht="17.25" customHeight="1" thickBot="1">
      <c r="A122" s="312"/>
      <c r="B122" s="338" t="s">
        <v>11</v>
      </c>
      <c r="C122" s="305">
        <f>SUM(C111:C121)</f>
        <v>537884</v>
      </c>
      <c r="D122" s="305">
        <f>SUM(D111:D121)</f>
        <v>383185.94724165706</v>
      </c>
      <c r="E122" s="371">
        <f t="shared" si="9"/>
        <v>154698.05275834294</v>
      </c>
      <c r="F122" s="372">
        <f t="shared" si="10"/>
        <v>0.28760486045010253</v>
      </c>
      <c r="G122" s="283">
        <f>D122/C122</f>
        <v>0.7123951395498975</v>
      </c>
      <c r="H122" s="72"/>
      <c r="I122" s="72"/>
      <c r="J122" s="72"/>
      <c r="K122" s="72"/>
      <c r="M122" s="72"/>
      <c r="N122" s="72"/>
      <c r="O122" s="72"/>
      <c r="P122" s="73"/>
      <c r="Q122" s="73"/>
      <c r="R122" s="73"/>
    </row>
    <row r="123" spans="1:18" ht="36.75" customHeight="1" thickBot="1">
      <c r="A123" s="684" t="s">
        <v>226</v>
      </c>
      <c r="B123" s="684"/>
      <c r="C123" s="684"/>
      <c r="D123" s="684"/>
      <c r="E123" s="684"/>
      <c r="F123" s="684"/>
      <c r="G123" s="684"/>
      <c r="H123" s="70"/>
      <c r="I123" s="70"/>
      <c r="J123" s="70"/>
      <c r="K123" s="70"/>
      <c r="L123" s="70"/>
      <c r="M123" s="70"/>
      <c r="N123" s="71"/>
      <c r="P123" s="70"/>
      <c r="Q123" s="70"/>
      <c r="R123" s="70"/>
    </row>
    <row r="124" spans="1:18" ht="64.5" customHeight="1">
      <c r="A124" s="358" t="s">
        <v>3</v>
      </c>
      <c r="B124" s="359" t="s">
        <v>64</v>
      </c>
      <c r="C124" s="359" t="str">
        <f>C110</f>
        <v>No. of children as per Enrollment for  2018-19</v>
      </c>
      <c r="D124" s="359" t="s">
        <v>91</v>
      </c>
      <c r="E124" s="361" t="s">
        <v>6</v>
      </c>
      <c r="F124" s="362" t="s">
        <v>7</v>
      </c>
      <c r="G124" s="316"/>
      <c r="H124" s="46"/>
      <c r="I124" s="46"/>
      <c r="J124" s="46"/>
      <c r="K124" s="46"/>
      <c r="L124" s="46"/>
      <c r="M124" s="46"/>
      <c r="N124" s="46"/>
      <c r="O124" s="60"/>
      <c r="P124" s="60"/>
      <c r="Q124" s="60"/>
      <c r="R124" s="60"/>
    </row>
    <row r="125" spans="1:18" ht="17.25" customHeight="1">
      <c r="A125" s="345">
        <v>1</v>
      </c>
      <c r="B125" s="320" t="s">
        <v>141</v>
      </c>
      <c r="C125" s="373">
        <v>34021</v>
      </c>
      <c r="D125" s="374">
        <v>27403</v>
      </c>
      <c r="E125" s="369">
        <f aca="true" t="shared" si="11" ref="E125:E136">C125-D125</f>
        <v>6618</v>
      </c>
      <c r="F125" s="364">
        <f aca="true" t="shared" si="12" ref="F125:F136">E125/C125</f>
        <v>0.19452690984979865</v>
      </c>
      <c r="G125" s="283"/>
      <c r="H125" s="46"/>
      <c r="I125" s="46"/>
      <c r="J125" s="46"/>
      <c r="K125" s="46"/>
      <c r="L125" s="46"/>
      <c r="M125" s="46"/>
      <c r="N125" s="46"/>
      <c r="O125" s="60"/>
      <c r="P125" s="60"/>
      <c r="Q125" s="60"/>
      <c r="R125" s="60"/>
    </row>
    <row r="126" spans="1:18" ht="17.25" customHeight="1">
      <c r="A126" s="345">
        <v>2</v>
      </c>
      <c r="B126" s="320" t="s">
        <v>162</v>
      </c>
      <c r="C126" s="373">
        <v>14664</v>
      </c>
      <c r="D126" s="374">
        <v>12034</v>
      </c>
      <c r="E126" s="369">
        <f t="shared" si="11"/>
        <v>2630</v>
      </c>
      <c r="F126" s="364">
        <f t="shared" si="12"/>
        <v>0.1793507910529187</v>
      </c>
      <c r="G126" s="283"/>
      <c r="H126" s="46"/>
      <c r="I126" s="46"/>
      <c r="J126" s="46"/>
      <c r="K126" s="46"/>
      <c r="L126" s="46"/>
      <c r="M126" s="46"/>
      <c r="N126" s="46"/>
      <c r="O126" s="60"/>
      <c r="P126" s="60"/>
      <c r="Q126" s="60"/>
      <c r="R126" s="60"/>
    </row>
    <row r="127" spans="1:18" ht="17.25" customHeight="1">
      <c r="A127" s="345">
        <v>3</v>
      </c>
      <c r="B127" s="320" t="s">
        <v>142</v>
      </c>
      <c r="C127" s="373">
        <v>20088</v>
      </c>
      <c r="D127" s="374">
        <v>15932.741626794259</v>
      </c>
      <c r="E127" s="369">
        <f t="shared" si="11"/>
        <v>4155.258373205741</v>
      </c>
      <c r="F127" s="364">
        <f t="shared" si="12"/>
        <v>0.20685276648774098</v>
      </c>
      <c r="G127" s="283"/>
      <c r="H127" s="46"/>
      <c r="I127" s="46"/>
      <c r="J127" s="46"/>
      <c r="K127" s="46"/>
      <c r="L127" s="46"/>
      <c r="M127" s="46"/>
      <c r="N127" s="46"/>
      <c r="O127" s="60"/>
      <c r="P127" s="60"/>
      <c r="Q127" s="60"/>
      <c r="R127" s="60"/>
    </row>
    <row r="128" spans="1:18" ht="17.25" customHeight="1">
      <c r="A128" s="345">
        <v>4</v>
      </c>
      <c r="B128" s="320" t="s">
        <v>163</v>
      </c>
      <c r="C128" s="373">
        <v>10049</v>
      </c>
      <c r="D128" s="374">
        <v>8002</v>
      </c>
      <c r="E128" s="369">
        <f t="shared" si="11"/>
        <v>2047</v>
      </c>
      <c r="F128" s="364">
        <f t="shared" si="12"/>
        <v>0.20370186088167977</v>
      </c>
      <c r="G128" s="283"/>
      <c r="H128" s="46"/>
      <c r="I128" s="46"/>
      <c r="J128" s="46"/>
      <c r="K128" s="46"/>
      <c r="L128" s="46"/>
      <c r="M128" s="46"/>
      <c r="N128" s="46"/>
      <c r="O128" s="60"/>
      <c r="P128" s="60"/>
      <c r="Q128" s="60"/>
      <c r="R128" s="60"/>
    </row>
    <row r="129" spans="1:18" ht="17.25" customHeight="1">
      <c r="A129" s="345">
        <v>5</v>
      </c>
      <c r="B129" s="320" t="s">
        <v>164</v>
      </c>
      <c r="C129" s="373">
        <v>15862</v>
      </c>
      <c r="D129" s="374">
        <v>12066.923444976077</v>
      </c>
      <c r="E129" s="369">
        <f t="shared" si="11"/>
        <v>3795.076555023923</v>
      </c>
      <c r="F129" s="364">
        <f t="shared" si="12"/>
        <v>0.23925586653788444</v>
      </c>
      <c r="G129" s="283"/>
      <c r="H129" s="46"/>
      <c r="I129" s="46"/>
      <c r="J129" s="46"/>
      <c r="K129" s="46"/>
      <c r="L129" s="46"/>
      <c r="M129" s="46"/>
      <c r="N129" s="46"/>
      <c r="O129" s="60"/>
      <c r="P129" s="60"/>
      <c r="Q129" s="60"/>
      <c r="R129" s="60"/>
    </row>
    <row r="130" spans="1:18" ht="17.25" customHeight="1">
      <c r="A130" s="345">
        <v>6</v>
      </c>
      <c r="B130" s="320" t="s">
        <v>165</v>
      </c>
      <c r="C130" s="373">
        <v>8243</v>
      </c>
      <c r="D130" s="374">
        <v>6771</v>
      </c>
      <c r="E130" s="369">
        <f t="shared" si="11"/>
        <v>1472</v>
      </c>
      <c r="F130" s="364">
        <f t="shared" si="12"/>
        <v>0.17857576125197136</v>
      </c>
      <c r="G130" s="283"/>
      <c r="H130" s="46"/>
      <c r="I130" s="46"/>
      <c r="J130" s="46"/>
      <c r="K130" s="46"/>
      <c r="L130" s="46"/>
      <c r="M130" s="46"/>
      <c r="N130" s="46"/>
      <c r="O130" s="60"/>
      <c r="P130" s="60"/>
      <c r="Q130" s="60"/>
      <c r="R130" s="60"/>
    </row>
    <row r="131" spans="1:18" ht="17.25" customHeight="1">
      <c r="A131" s="345">
        <v>7</v>
      </c>
      <c r="B131" s="320" t="s">
        <v>143</v>
      </c>
      <c r="C131" s="373">
        <v>8588</v>
      </c>
      <c r="D131" s="374">
        <v>6641</v>
      </c>
      <c r="E131" s="369">
        <f t="shared" si="11"/>
        <v>1947</v>
      </c>
      <c r="F131" s="364">
        <f t="shared" si="12"/>
        <v>0.2267116907312529</v>
      </c>
      <c r="G131" s="283"/>
      <c r="H131" s="46"/>
      <c r="I131" s="46"/>
      <c r="J131" s="46"/>
      <c r="K131" s="46"/>
      <c r="L131" s="46"/>
      <c r="M131" s="46"/>
      <c r="N131" s="46"/>
      <c r="O131" s="60"/>
      <c r="P131" s="60"/>
      <c r="Q131" s="60"/>
      <c r="R131" s="60"/>
    </row>
    <row r="132" spans="1:18" ht="17.25" customHeight="1">
      <c r="A132" s="345">
        <v>8</v>
      </c>
      <c r="B132" s="320" t="s">
        <v>166</v>
      </c>
      <c r="C132" s="375">
        <v>14677</v>
      </c>
      <c r="D132" s="376">
        <v>12037</v>
      </c>
      <c r="E132" s="369">
        <f t="shared" si="11"/>
        <v>2640</v>
      </c>
      <c r="F132" s="364">
        <f t="shared" si="12"/>
        <v>0.17987327110444915</v>
      </c>
      <c r="G132" s="283"/>
      <c r="H132" s="46"/>
      <c r="I132" s="46"/>
      <c r="J132" s="46"/>
      <c r="K132" s="46"/>
      <c r="L132" s="46"/>
      <c r="M132" s="46"/>
      <c r="N132" s="46"/>
      <c r="O132" s="60"/>
      <c r="P132" s="60"/>
      <c r="Q132" s="60"/>
      <c r="R132" s="60"/>
    </row>
    <row r="133" spans="1:18" ht="17.25" customHeight="1">
      <c r="A133" s="345">
        <v>9</v>
      </c>
      <c r="B133" s="320" t="s">
        <v>144</v>
      </c>
      <c r="C133" s="375">
        <v>29833</v>
      </c>
      <c r="D133" s="376">
        <v>23707.61320754717</v>
      </c>
      <c r="E133" s="369">
        <f t="shared" si="11"/>
        <v>6125.386792452831</v>
      </c>
      <c r="F133" s="364">
        <f t="shared" si="12"/>
        <v>0.20532252178637184</v>
      </c>
      <c r="G133" s="283"/>
      <c r="H133" s="46"/>
      <c r="I133" s="46"/>
      <c r="J133" s="46"/>
      <c r="K133" s="46"/>
      <c r="L133" s="46"/>
      <c r="M133" s="46"/>
      <c r="N133" s="46"/>
      <c r="O133" s="60"/>
      <c r="P133" s="60"/>
      <c r="Q133" s="60"/>
      <c r="R133" s="60"/>
    </row>
    <row r="134" spans="1:18" ht="17.25" customHeight="1">
      <c r="A134" s="345">
        <v>10</v>
      </c>
      <c r="B134" s="320" t="s">
        <v>167</v>
      </c>
      <c r="C134" s="375">
        <v>10209</v>
      </c>
      <c r="D134" s="376">
        <v>8381</v>
      </c>
      <c r="E134" s="369">
        <f t="shared" si="11"/>
        <v>1828</v>
      </c>
      <c r="F134" s="364">
        <f t="shared" si="12"/>
        <v>0.17905769419139975</v>
      </c>
      <c r="G134" s="283"/>
      <c r="H134" s="46"/>
      <c r="I134" s="46"/>
      <c r="J134" s="46"/>
      <c r="K134" s="46"/>
      <c r="L134" s="46"/>
      <c r="M134" s="46"/>
      <c r="N134" s="46"/>
      <c r="O134" s="60"/>
      <c r="P134" s="60"/>
      <c r="Q134" s="60"/>
      <c r="R134" s="60"/>
    </row>
    <row r="135" spans="1:18" ht="17.25" customHeight="1">
      <c r="A135" s="345">
        <v>11</v>
      </c>
      <c r="B135" s="320" t="s">
        <v>145</v>
      </c>
      <c r="C135" s="375">
        <v>11960</v>
      </c>
      <c r="D135" s="376">
        <v>9670.663551401869</v>
      </c>
      <c r="E135" s="369">
        <f t="shared" si="11"/>
        <v>2289.336448598131</v>
      </c>
      <c r="F135" s="364">
        <f t="shared" si="12"/>
        <v>0.1914160910199106</v>
      </c>
      <c r="G135" s="283"/>
      <c r="H135" s="46"/>
      <c r="I135" s="46"/>
      <c r="J135" s="46"/>
      <c r="K135" s="46"/>
      <c r="L135" s="46"/>
      <c r="M135" s="46"/>
      <c r="N135" s="46"/>
      <c r="O135" s="60"/>
      <c r="P135" s="60"/>
      <c r="Q135" s="60"/>
      <c r="R135" s="60"/>
    </row>
    <row r="136" spans="1:18" ht="17.25" customHeight="1" thickBot="1">
      <c r="A136" s="312"/>
      <c r="B136" s="338" t="s">
        <v>11</v>
      </c>
      <c r="C136" s="313">
        <f>SUM(C125:C135)</f>
        <v>178194</v>
      </c>
      <c r="D136" s="313">
        <f>SUM(D125:D135)</f>
        <v>142646.94183071938</v>
      </c>
      <c r="E136" s="377">
        <f t="shared" si="11"/>
        <v>35547.058169280615</v>
      </c>
      <c r="F136" s="378">
        <f t="shared" si="12"/>
        <v>0.19948515757702626</v>
      </c>
      <c r="G136" s="283">
        <f>D136/C136</f>
        <v>0.8005148424229738</v>
      </c>
      <c r="H136" s="72"/>
      <c r="I136" s="72"/>
      <c r="J136" s="72"/>
      <c r="K136" s="72"/>
      <c r="L136" s="72"/>
      <c r="M136" s="72"/>
      <c r="N136" s="72"/>
      <c r="O136" s="73"/>
      <c r="P136" s="73"/>
      <c r="Q136" s="73"/>
      <c r="R136" s="73"/>
    </row>
    <row r="137" spans="1:18" ht="12.75" customHeight="1">
      <c r="A137" s="41"/>
      <c r="B137" s="74"/>
      <c r="C137" s="74"/>
      <c r="D137" s="75"/>
      <c r="E137" s="77"/>
      <c r="F137" s="76"/>
      <c r="G137" s="38"/>
      <c r="H137" s="38"/>
      <c r="I137" s="38"/>
      <c r="J137" s="38"/>
      <c r="K137" s="38"/>
      <c r="L137" s="38"/>
      <c r="M137" s="38"/>
      <c r="N137" s="38"/>
      <c r="O137" s="8"/>
      <c r="P137" s="8"/>
      <c r="Q137" s="8"/>
      <c r="R137" s="8"/>
    </row>
    <row r="138" spans="1:18" ht="12.75" customHeight="1">
      <c r="A138" s="327"/>
      <c r="B138" s="379"/>
      <c r="C138" s="379"/>
      <c r="D138" s="380"/>
      <c r="E138" s="381"/>
      <c r="F138" s="382"/>
      <c r="G138" s="38"/>
      <c r="H138" s="38"/>
      <c r="I138" s="38"/>
      <c r="J138" s="38"/>
      <c r="K138" s="38"/>
      <c r="L138" s="38"/>
      <c r="M138" s="38"/>
      <c r="N138" s="38"/>
      <c r="O138" s="8"/>
      <c r="P138" s="8"/>
      <c r="Q138" s="8"/>
      <c r="R138" s="8"/>
    </row>
    <row r="139" spans="1:6" s="79" customFormat="1" ht="15.75">
      <c r="A139" s="383" t="s">
        <v>208</v>
      </c>
      <c r="B139" s="383"/>
      <c r="C139" s="383"/>
      <c r="D139" s="383"/>
      <c r="E139" s="383"/>
      <c r="F139" s="384"/>
    </row>
    <row r="140" spans="1:6" s="4" customFormat="1" ht="15.75" customHeight="1" thickBot="1">
      <c r="A140" s="385" t="s">
        <v>225</v>
      </c>
      <c r="B140" s="385"/>
      <c r="C140" s="385"/>
      <c r="D140" s="385"/>
      <c r="E140" s="385"/>
      <c r="F140" s="386"/>
    </row>
    <row r="141" spans="1:15" ht="63">
      <c r="A141" s="358" t="s">
        <v>35</v>
      </c>
      <c r="B141" s="359" t="s">
        <v>17</v>
      </c>
      <c r="C141" s="359" t="s">
        <v>206</v>
      </c>
      <c r="D141" s="359" t="s">
        <v>207</v>
      </c>
      <c r="E141" s="387" t="s">
        <v>93</v>
      </c>
      <c r="F141" s="388"/>
      <c r="M141" s="724"/>
      <c r="N141" s="724"/>
      <c r="O141" s="724"/>
    </row>
    <row r="142" spans="1:22" ht="17.25" customHeight="1">
      <c r="A142" s="345">
        <v>1</v>
      </c>
      <c r="B142" s="320" t="s">
        <v>141</v>
      </c>
      <c r="C142" s="346">
        <v>21026460</v>
      </c>
      <c r="D142" s="389">
        <v>19773438</v>
      </c>
      <c r="E142" s="364">
        <f>D142/C142</f>
        <v>0.9404073724250301</v>
      </c>
      <c r="F142" s="246"/>
      <c r="H142" s="81"/>
      <c r="I142" s="5" t="e">
        <f>#REF!*0.0001</f>
        <v>#REF!</v>
      </c>
      <c r="J142" s="82" t="e">
        <f>#REF!+#REF!</f>
        <v>#REF!</v>
      </c>
      <c r="M142" s="83"/>
      <c r="N142" s="83"/>
      <c r="O142" s="83"/>
      <c r="S142" s="84"/>
      <c r="T142" s="84"/>
      <c r="U142" s="84"/>
      <c r="V142" s="3" t="e">
        <f>#REF!*#REF!</f>
        <v>#REF!</v>
      </c>
    </row>
    <row r="143" spans="1:22" ht="17.25" customHeight="1">
      <c r="A143" s="345">
        <v>2</v>
      </c>
      <c r="B143" s="320" t="s">
        <v>162</v>
      </c>
      <c r="C143" s="346">
        <v>9809620</v>
      </c>
      <c r="D143" s="389">
        <v>9387152</v>
      </c>
      <c r="E143" s="364">
        <f aca="true" t="shared" si="13" ref="E143:E153">D143/C143</f>
        <v>0.9569332960909801</v>
      </c>
      <c r="F143" s="246"/>
      <c r="H143" s="81"/>
      <c r="I143" s="5" t="e">
        <f>#REF!*0.0001</f>
        <v>#REF!</v>
      </c>
      <c r="J143" s="82" t="e">
        <f>#REF!+#REF!</f>
        <v>#REF!</v>
      </c>
      <c r="M143" s="83"/>
      <c r="N143" s="83"/>
      <c r="O143" s="83"/>
      <c r="S143" s="84"/>
      <c r="T143" s="84"/>
      <c r="U143" s="84"/>
      <c r="V143" s="3" t="e">
        <f>#REF!*#REF!</f>
        <v>#REF!</v>
      </c>
    </row>
    <row r="144" spans="1:22" ht="17.25" customHeight="1">
      <c r="A144" s="345">
        <v>3</v>
      </c>
      <c r="B144" s="320" t="s">
        <v>142</v>
      </c>
      <c r="C144" s="346">
        <v>13526400</v>
      </c>
      <c r="D144" s="389">
        <v>13059361</v>
      </c>
      <c r="E144" s="364">
        <f t="shared" si="13"/>
        <v>0.9654720398627868</v>
      </c>
      <c r="F144" s="246"/>
      <c r="H144" s="81"/>
      <c r="I144" s="5" t="e">
        <f>#REF!*0.0001</f>
        <v>#REF!</v>
      </c>
      <c r="J144" s="82" t="e">
        <f>#REF!+#REF!</f>
        <v>#REF!</v>
      </c>
      <c r="M144" s="83"/>
      <c r="N144" s="83"/>
      <c r="O144" s="83"/>
      <c r="S144" s="84"/>
      <c r="T144" s="84"/>
      <c r="U144" s="84"/>
      <c r="V144" s="3" t="e">
        <f>#REF!*#REF!</f>
        <v>#REF!</v>
      </c>
    </row>
    <row r="145" spans="1:22" ht="17.25" customHeight="1">
      <c r="A145" s="345">
        <v>4</v>
      </c>
      <c r="B145" s="320" t="s">
        <v>163</v>
      </c>
      <c r="C145" s="346">
        <v>5486640</v>
      </c>
      <c r="D145" s="389">
        <v>4802063</v>
      </c>
      <c r="E145" s="364">
        <f t="shared" si="13"/>
        <v>0.875228372920403</v>
      </c>
      <c r="F145" s="246"/>
      <c r="H145" s="81"/>
      <c r="I145" s="5" t="e">
        <f>#REF!*0.0001</f>
        <v>#REF!</v>
      </c>
      <c r="J145" s="82" t="e">
        <f>#REF!+#REF!</f>
        <v>#REF!</v>
      </c>
      <c r="M145" s="83"/>
      <c r="N145" s="83"/>
      <c r="O145" s="83"/>
      <c r="S145" s="84"/>
      <c r="T145" s="84"/>
      <c r="U145" s="84"/>
      <c r="V145" s="3" t="e">
        <f>#REF!*#REF!</f>
        <v>#REF!</v>
      </c>
    </row>
    <row r="146" spans="1:22" ht="17.25" customHeight="1">
      <c r="A146" s="345">
        <v>5</v>
      </c>
      <c r="B146" s="320" t="s">
        <v>164</v>
      </c>
      <c r="C146" s="346">
        <v>9999820</v>
      </c>
      <c r="D146" s="389">
        <v>9291735</v>
      </c>
      <c r="E146" s="364">
        <f t="shared" si="13"/>
        <v>0.9291902254240576</v>
      </c>
      <c r="F146" s="246"/>
      <c r="H146" s="81"/>
      <c r="I146" s="5" t="e">
        <f>#REF!*0.0001</f>
        <v>#REF!</v>
      </c>
      <c r="J146" s="82" t="e">
        <f>#REF!+#REF!</f>
        <v>#REF!</v>
      </c>
      <c r="M146" s="83"/>
      <c r="N146" s="83"/>
      <c r="O146" s="83"/>
      <c r="S146" s="84"/>
      <c r="T146" s="84"/>
      <c r="U146" s="84"/>
      <c r="V146" s="3" t="e">
        <f>#REF!*#REF!</f>
        <v>#REF!</v>
      </c>
    </row>
    <row r="147" spans="1:22" ht="17.25" customHeight="1">
      <c r="A147" s="345">
        <v>6</v>
      </c>
      <c r="B147" s="320" t="s">
        <v>165</v>
      </c>
      <c r="C147" s="346">
        <v>5361420</v>
      </c>
      <c r="D147" s="389">
        <v>4993984</v>
      </c>
      <c r="E147" s="364">
        <f t="shared" si="13"/>
        <v>0.9314666636823826</v>
      </c>
      <c r="F147" s="246"/>
      <c r="H147" s="81"/>
      <c r="I147" s="5" t="e">
        <f>#REF!*0.0001</f>
        <v>#REF!</v>
      </c>
      <c r="J147" s="82" t="e">
        <f>#REF!+D155</f>
        <v>#REF!</v>
      </c>
      <c r="M147" s="83"/>
      <c r="N147" s="83"/>
      <c r="O147" s="83"/>
      <c r="S147" s="84"/>
      <c r="T147" s="84"/>
      <c r="U147" s="84"/>
      <c r="V147" s="3" t="e">
        <f>#REF!*#REF!</f>
        <v>#REF!</v>
      </c>
    </row>
    <row r="148" spans="1:22" ht="17.25" customHeight="1">
      <c r="A148" s="345">
        <v>7</v>
      </c>
      <c r="B148" s="320" t="s">
        <v>143</v>
      </c>
      <c r="C148" s="346">
        <v>5845020</v>
      </c>
      <c r="D148" s="389">
        <v>5631811</v>
      </c>
      <c r="E148" s="364">
        <f t="shared" si="13"/>
        <v>0.9635229648487088</v>
      </c>
      <c r="F148" s="246"/>
      <c r="H148" s="81"/>
      <c r="I148" s="5" t="e">
        <f>#REF!*0.0001</f>
        <v>#REF!</v>
      </c>
      <c r="J148" s="82" t="e">
        <f>#REF!+D156</f>
        <v>#REF!</v>
      </c>
      <c r="M148" s="83"/>
      <c r="N148" s="83"/>
      <c r="O148" s="83"/>
      <c r="S148" s="84"/>
      <c r="T148" s="84"/>
      <c r="U148" s="84"/>
      <c r="V148" s="3" t="e">
        <f>#REF!*#REF!</f>
        <v>#REF!</v>
      </c>
    </row>
    <row r="149" spans="1:21" ht="17.25" customHeight="1">
      <c r="A149" s="345">
        <v>8</v>
      </c>
      <c r="B149" s="320" t="s">
        <v>166</v>
      </c>
      <c r="C149" s="365">
        <v>8443140</v>
      </c>
      <c r="D149" s="390">
        <v>8177895</v>
      </c>
      <c r="E149" s="364">
        <f t="shared" si="13"/>
        <v>0.968584555035212</v>
      </c>
      <c r="F149" s="246"/>
      <c r="H149" s="81"/>
      <c r="J149" s="82"/>
      <c r="M149" s="83"/>
      <c r="N149" s="83"/>
      <c r="O149" s="83"/>
      <c r="S149" s="84"/>
      <c r="T149" s="84"/>
      <c r="U149" s="84"/>
    </row>
    <row r="150" spans="1:21" ht="17.25" customHeight="1">
      <c r="A150" s="345">
        <v>9</v>
      </c>
      <c r="B150" s="320" t="s">
        <v>144</v>
      </c>
      <c r="C150" s="365">
        <v>16140400</v>
      </c>
      <c r="D150" s="390">
        <v>15609252</v>
      </c>
      <c r="E150" s="364">
        <f t="shared" si="13"/>
        <v>0.9670920175460336</v>
      </c>
      <c r="F150" s="246"/>
      <c r="H150" s="81"/>
      <c r="J150" s="82"/>
      <c r="M150" s="83"/>
      <c r="N150" s="83"/>
      <c r="O150" s="83"/>
      <c r="S150" s="84"/>
      <c r="T150" s="84"/>
      <c r="U150" s="84"/>
    </row>
    <row r="151" spans="1:21" ht="17.25" customHeight="1">
      <c r="A151" s="345">
        <v>10</v>
      </c>
      <c r="B151" s="320" t="s">
        <v>167</v>
      </c>
      <c r="C151" s="365">
        <v>5606020</v>
      </c>
      <c r="D151" s="390">
        <v>5361292</v>
      </c>
      <c r="E151" s="364">
        <f t="shared" si="13"/>
        <v>0.9563455000160541</v>
      </c>
      <c r="F151" s="246"/>
      <c r="H151" s="81"/>
      <c r="J151" s="82"/>
      <c r="M151" s="83"/>
      <c r="N151" s="83"/>
      <c r="O151" s="83"/>
      <c r="S151" s="84"/>
      <c r="T151" s="84"/>
      <c r="U151" s="84"/>
    </row>
    <row r="152" spans="1:21" ht="17.25" customHeight="1">
      <c r="A152" s="345">
        <v>11</v>
      </c>
      <c r="B152" s="320" t="s">
        <v>145</v>
      </c>
      <c r="C152" s="365">
        <v>7001420</v>
      </c>
      <c r="D152" s="390">
        <v>6680290.672897196</v>
      </c>
      <c r="E152" s="364">
        <f t="shared" si="13"/>
        <v>0.9541336861518372</v>
      </c>
      <c r="F152" s="246"/>
      <c r="H152" s="81"/>
      <c r="J152" s="82"/>
      <c r="M152" s="83"/>
      <c r="N152" s="83"/>
      <c r="O152" s="83"/>
      <c r="S152" s="84"/>
      <c r="T152" s="84"/>
      <c r="U152" s="84"/>
    </row>
    <row r="153" spans="1:22" ht="17.25" customHeight="1" thickBot="1">
      <c r="A153" s="280"/>
      <c r="B153" s="338" t="s">
        <v>11</v>
      </c>
      <c r="C153" s="391">
        <f>SUM(C142:C152)</f>
        <v>108246360</v>
      </c>
      <c r="D153" s="391">
        <f>SUM(D142:D152)</f>
        <v>102768273.67289719</v>
      </c>
      <c r="E153" s="372">
        <f t="shared" si="13"/>
        <v>0.9493924199658741</v>
      </c>
      <c r="F153" s="246"/>
      <c r="H153" s="85"/>
      <c r="I153" s="5" t="e">
        <f>#REF!*0.0001</f>
        <v>#REF!</v>
      </c>
      <c r="J153" s="82" t="e">
        <f>#REF!+#REF!</f>
        <v>#REF!</v>
      </c>
      <c r="M153" s="86"/>
      <c r="N153" s="86"/>
      <c r="O153" s="86"/>
      <c r="S153" s="84"/>
      <c r="T153" s="87"/>
      <c r="U153" s="87"/>
      <c r="V153" s="3" t="e">
        <f>#REF!*#REF!</f>
        <v>#REF!</v>
      </c>
    </row>
    <row r="154" spans="1:18" ht="15">
      <c r="A154" s="74"/>
      <c r="B154" s="88"/>
      <c r="C154" s="89"/>
      <c r="D154" s="90"/>
      <c r="E154" s="91"/>
      <c r="F154" s="6"/>
      <c r="G154" s="92"/>
      <c r="H154" s="92"/>
      <c r="I154" s="92"/>
      <c r="J154" s="92"/>
      <c r="K154" s="92"/>
      <c r="L154" s="92"/>
      <c r="M154" s="92"/>
      <c r="N154" s="92"/>
      <c r="O154" s="93"/>
      <c r="P154" s="93"/>
      <c r="Q154" s="93"/>
      <c r="R154" s="93"/>
    </row>
    <row r="155" spans="1:18" ht="15">
      <c r="A155" s="379"/>
      <c r="B155" s="392"/>
      <c r="C155" s="393"/>
      <c r="D155" s="394"/>
      <c r="E155" s="395"/>
      <c r="F155" s="242"/>
      <c r="G155" s="92"/>
      <c r="H155" s="92"/>
      <c r="I155" s="92"/>
      <c r="J155" s="92"/>
      <c r="K155" s="92"/>
      <c r="L155" s="92"/>
      <c r="M155" s="92"/>
      <c r="N155" s="92"/>
      <c r="O155" s="96"/>
      <c r="P155" s="96"/>
      <c r="Q155" s="96"/>
      <c r="R155" s="96"/>
    </row>
    <row r="156" spans="1:14" s="6" customFormat="1" ht="16.5" customHeight="1">
      <c r="A156" s="684" t="s">
        <v>81</v>
      </c>
      <c r="B156" s="684"/>
      <c r="C156" s="684"/>
      <c r="D156" s="684"/>
      <c r="E156" s="684"/>
      <c r="F156" s="684"/>
      <c r="G156" s="97"/>
      <c r="H156" s="97"/>
      <c r="I156" s="97"/>
      <c r="J156" s="97"/>
      <c r="K156" s="97"/>
      <c r="L156" s="98"/>
      <c r="M156" s="98"/>
      <c r="N156" s="98"/>
    </row>
    <row r="157" spans="1:14" s="6" customFormat="1" ht="16.5" customHeight="1">
      <c r="A157" s="396"/>
      <c r="B157" s="256"/>
      <c r="C157" s="256"/>
      <c r="D157" s="284"/>
      <c r="E157" s="397"/>
      <c r="F157" s="256"/>
      <c r="G157" s="97"/>
      <c r="H157" s="97">
        <v>12608696</v>
      </c>
      <c r="I157" s="97">
        <v>4792128</v>
      </c>
      <c r="J157" s="97">
        <f>H157+I157</f>
        <v>17400824</v>
      </c>
      <c r="K157" s="97"/>
      <c r="L157" s="98"/>
      <c r="M157" s="98"/>
      <c r="N157" s="98"/>
    </row>
    <row r="158" spans="1:14" s="69" customFormat="1" ht="16.5" thickBot="1">
      <c r="A158" s="694" t="s">
        <v>68</v>
      </c>
      <c r="B158" s="694"/>
      <c r="C158" s="694"/>
      <c r="D158" s="694"/>
      <c r="E158" s="694"/>
      <c r="F158" s="694"/>
      <c r="G158" s="95"/>
      <c r="H158" s="95">
        <v>6006150</v>
      </c>
      <c r="I158" s="95">
        <v>1936272</v>
      </c>
      <c r="J158" s="97">
        <f aca="true" t="shared" si="14" ref="J158:J164">H158+I158</f>
        <v>7942422</v>
      </c>
      <c r="K158" s="95"/>
      <c r="L158" s="99"/>
      <c r="M158" s="99"/>
      <c r="N158" s="99"/>
    </row>
    <row r="159" spans="1:11" ht="48">
      <c r="A159" s="285" t="s">
        <v>3</v>
      </c>
      <c r="B159" s="334"/>
      <c r="C159" s="398" t="s">
        <v>4</v>
      </c>
      <c r="D159" s="398" t="s">
        <v>5</v>
      </c>
      <c r="E159" s="399" t="s">
        <v>6</v>
      </c>
      <c r="F159" s="400" t="s">
        <v>7</v>
      </c>
      <c r="G159" s="95"/>
      <c r="H159" s="95">
        <v>10349640</v>
      </c>
      <c r="I159" s="95">
        <v>3920995</v>
      </c>
      <c r="J159" s="97">
        <f t="shared" si="14"/>
        <v>14270635</v>
      </c>
      <c r="K159" s="95"/>
    </row>
    <row r="160" spans="1:11" ht="16.5">
      <c r="A160" s="401">
        <v>1</v>
      </c>
      <c r="B160" s="402">
        <v>2</v>
      </c>
      <c r="C160" s="301">
        <v>3</v>
      </c>
      <c r="D160" s="301">
        <v>4</v>
      </c>
      <c r="E160" s="403" t="s">
        <v>8</v>
      </c>
      <c r="F160" s="404">
        <v>6</v>
      </c>
      <c r="G160" s="95"/>
      <c r="H160" s="95">
        <v>6964704</v>
      </c>
      <c r="I160" s="95">
        <v>2855716</v>
      </c>
      <c r="J160" s="97">
        <f t="shared" si="14"/>
        <v>9820420</v>
      </c>
      <c r="K160" s="95"/>
    </row>
    <row r="161" spans="1:14" ht="32.25">
      <c r="A161" s="277">
        <v>1</v>
      </c>
      <c r="B161" s="405" t="s">
        <v>209</v>
      </c>
      <c r="C161" s="406">
        <v>383.1190500000002</v>
      </c>
      <c r="D161" s="406">
        <v>383.1190500000002</v>
      </c>
      <c r="E161" s="407">
        <v>0</v>
      </c>
      <c r="F161" s="311">
        <v>0</v>
      </c>
      <c r="G161" s="95"/>
      <c r="H161" s="95">
        <v>5851544</v>
      </c>
      <c r="I161" s="95">
        <v>1663984</v>
      </c>
      <c r="J161" s="97">
        <f t="shared" si="14"/>
        <v>7515528</v>
      </c>
      <c r="K161" s="95"/>
      <c r="N161" s="98"/>
    </row>
    <row r="162" spans="1:16" ht="39" customHeight="1">
      <c r="A162" s="277">
        <v>2</v>
      </c>
      <c r="B162" s="405" t="s">
        <v>210</v>
      </c>
      <c r="C162" s="408">
        <v>12391.123999999996</v>
      </c>
      <c r="D162" s="408">
        <v>12391.123999999996</v>
      </c>
      <c r="E162" s="407">
        <v>0</v>
      </c>
      <c r="F162" s="311">
        <f>E162/C162</f>
        <v>0</v>
      </c>
      <c r="G162" s="95"/>
      <c r="H162" s="95">
        <v>12539943</v>
      </c>
      <c r="I162" s="95">
        <v>5186704</v>
      </c>
      <c r="J162" s="97">
        <f t="shared" si="14"/>
        <v>17726647</v>
      </c>
      <c r="K162" s="95"/>
      <c r="O162" s="5"/>
      <c r="P162" s="5"/>
    </row>
    <row r="163" spans="1:16" ht="33" customHeight="1" thickBot="1">
      <c r="A163" s="280">
        <v>3</v>
      </c>
      <c r="B163" s="405" t="s">
        <v>211</v>
      </c>
      <c r="C163" s="409">
        <v>12285.573820000001</v>
      </c>
      <c r="D163" s="409">
        <v>12285.573820000001</v>
      </c>
      <c r="E163" s="410">
        <v>0</v>
      </c>
      <c r="F163" s="411">
        <v>0</v>
      </c>
      <c r="G163" s="95"/>
      <c r="H163" s="100">
        <v>4981951</v>
      </c>
      <c r="I163" s="101">
        <v>1049940</v>
      </c>
      <c r="J163" s="97">
        <f t="shared" si="14"/>
        <v>6031891</v>
      </c>
      <c r="K163" s="101"/>
      <c r="L163" s="102"/>
      <c r="M163" s="102"/>
      <c r="O163" s="103"/>
      <c r="P163" s="103"/>
    </row>
    <row r="164" spans="1:11" ht="16.5">
      <c r="A164" s="104"/>
      <c r="B164" s="11"/>
      <c r="C164" s="11"/>
      <c r="D164" s="231"/>
      <c r="E164" s="22"/>
      <c r="F164" s="11"/>
      <c r="G164" s="95"/>
      <c r="H164" s="95">
        <v>59302628</v>
      </c>
      <c r="I164" s="95">
        <v>21405739</v>
      </c>
      <c r="J164" s="97">
        <f t="shared" si="14"/>
        <v>80708367</v>
      </c>
      <c r="K164" s="95"/>
    </row>
    <row r="165" spans="1:11" ht="16.5">
      <c r="A165" s="104"/>
      <c r="B165" s="11"/>
      <c r="C165" s="11"/>
      <c r="D165" s="231"/>
      <c r="E165" s="22"/>
      <c r="F165" s="11"/>
      <c r="G165" s="95"/>
      <c r="H165" s="95"/>
      <c r="I165" s="95"/>
      <c r="J165" s="95"/>
      <c r="K165" s="95"/>
    </row>
    <row r="166" spans="1:11" s="106" customFormat="1" ht="15.75">
      <c r="A166" s="429" t="s">
        <v>69</v>
      </c>
      <c r="B166" s="429"/>
      <c r="C166" s="429"/>
      <c r="D166" s="429"/>
      <c r="E166" s="429"/>
      <c r="F166" s="105"/>
      <c r="G166" s="105"/>
      <c r="H166" s="105"/>
      <c r="I166" s="105"/>
      <c r="J166" s="105"/>
      <c r="K166" s="105"/>
    </row>
    <row r="167" spans="1:18" s="69" customFormat="1" ht="15.75">
      <c r="A167" s="235"/>
      <c r="B167" s="107"/>
      <c r="C167" s="107"/>
      <c r="D167" s="107"/>
      <c r="E167" s="236"/>
      <c r="F167" s="107"/>
      <c r="G167" s="108"/>
      <c r="H167" s="108"/>
      <c r="I167" s="108"/>
      <c r="J167" s="108"/>
      <c r="K167" s="108"/>
      <c r="L167" s="109"/>
      <c r="M167" s="109"/>
      <c r="N167" s="109"/>
      <c r="O167" s="110"/>
      <c r="P167" s="110"/>
      <c r="Q167" s="110"/>
      <c r="R167" s="110"/>
    </row>
    <row r="168" spans="1:18" s="69" customFormat="1" ht="15.75">
      <c r="A168" s="258" t="s">
        <v>212</v>
      </c>
      <c r="B168" s="412"/>
      <c r="C168" s="413"/>
      <c r="D168" s="414"/>
      <c r="E168" s="283"/>
      <c r="F168" s="415"/>
      <c r="G168" s="111"/>
      <c r="H168" s="111"/>
      <c r="I168" s="111"/>
      <c r="J168" s="111"/>
      <c r="K168" s="111"/>
      <c r="L168" s="112"/>
      <c r="M168" s="112"/>
      <c r="N168" s="112"/>
      <c r="O168" s="113"/>
      <c r="P168" s="113"/>
      <c r="Q168" s="113"/>
      <c r="R168" s="113"/>
    </row>
    <row r="169" spans="1:21" ht="17.25" thickBot="1">
      <c r="A169" s="416" t="s">
        <v>224</v>
      </c>
      <c r="B169" s="412"/>
      <c r="C169" s="415"/>
      <c r="D169" s="414"/>
      <c r="E169" s="417" t="s">
        <v>262</v>
      </c>
      <c r="F169" s="273"/>
      <c r="G169" s="114"/>
      <c r="H169" s="114"/>
      <c r="I169" s="114"/>
      <c r="J169" s="114"/>
      <c r="K169" s="114"/>
      <c r="L169" s="695"/>
      <c r="M169" s="695"/>
      <c r="N169" s="695"/>
      <c r="O169" s="115"/>
      <c r="P169" s="695"/>
      <c r="Q169" s="695"/>
      <c r="R169" s="695"/>
      <c r="T169" s="84"/>
      <c r="U169" s="84"/>
    </row>
    <row r="170" spans="1:21" ht="47.25" customHeight="1">
      <c r="A170" s="285" t="s">
        <v>9</v>
      </c>
      <c r="B170" s="334" t="s">
        <v>10</v>
      </c>
      <c r="C170" s="334" t="s">
        <v>213</v>
      </c>
      <c r="D170" s="334" t="s">
        <v>214</v>
      </c>
      <c r="E170" s="418" t="s">
        <v>215</v>
      </c>
      <c r="F170" s="419"/>
      <c r="G170" s="95"/>
      <c r="H170" s="95"/>
      <c r="I170" s="95"/>
      <c r="J170" s="95"/>
      <c r="K170" s="95"/>
      <c r="L170" s="116"/>
      <c r="M170" s="116"/>
      <c r="N170" s="116"/>
      <c r="P170" s="116"/>
      <c r="Q170" s="116"/>
      <c r="R170" s="116"/>
      <c r="T170" s="84"/>
      <c r="U170" s="84"/>
    </row>
    <row r="171" spans="1:22" ht="17.25" customHeight="1">
      <c r="A171" s="345">
        <v>1</v>
      </c>
      <c r="B171" s="320" t="s">
        <v>141</v>
      </c>
      <c r="C171" s="420">
        <v>2404.0789999999997</v>
      </c>
      <c r="D171" s="421">
        <v>91.78379999999999</v>
      </c>
      <c r="E171" s="422">
        <f>D171/C171</f>
        <v>0.03817836269107629</v>
      </c>
      <c r="F171" s="419"/>
      <c r="G171" s="95"/>
      <c r="H171" s="95">
        <v>1633.19</v>
      </c>
      <c r="I171" s="95">
        <v>927.09</v>
      </c>
      <c r="J171" s="95">
        <f>SUM(H171:I171)</f>
        <v>2560.28</v>
      </c>
      <c r="K171" s="95"/>
      <c r="L171" s="117"/>
      <c r="M171" s="118"/>
      <c r="N171" s="119"/>
      <c r="O171" s="120"/>
      <c r="P171" s="121"/>
      <c r="Q171" s="121"/>
      <c r="R171" s="119"/>
      <c r="S171" s="103"/>
      <c r="T171" s="120"/>
      <c r="U171" s="120"/>
      <c r="V171" s="103"/>
    </row>
    <row r="172" spans="1:22" ht="17.25" customHeight="1">
      <c r="A172" s="345">
        <v>2</v>
      </c>
      <c r="B172" s="320" t="s">
        <v>162</v>
      </c>
      <c r="C172" s="420">
        <v>1109.123</v>
      </c>
      <c r="D172" s="421">
        <v>48.23559999999997</v>
      </c>
      <c r="E172" s="422">
        <f aca="true" t="shared" si="15" ref="E172:E181">D172/C172</f>
        <v>0.04348985640005659</v>
      </c>
      <c r="F172" s="419"/>
      <c r="G172" s="95"/>
      <c r="H172" s="95">
        <v>759.87</v>
      </c>
      <c r="I172" s="95">
        <v>391.62</v>
      </c>
      <c r="J172" s="95">
        <f aca="true" t="shared" si="16" ref="J172:J177">SUM(H172:I172)</f>
        <v>1151.49</v>
      </c>
      <c r="K172" s="95"/>
      <c r="L172" s="117"/>
      <c r="M172" s="118"/>
      <c r="N172" s="119"/>
      <c r="O172" s="120"/>
      <c r="P172" s="121"/>
      <c r="Q172" s="121"/>
      <c r="R172" s="119"/>
      <c r="S172" s="103"/>
      <c r="T172" s="120"/>
      <c r="U172" s="120"/>
      <c r="V172" s="103"/>
    </row>
    <row r="173" spans="1:22" ht="17.25" customHeight="1">
      <c r="A173" s="345">
        <v>3</v>
      </c>
      <c r="B173" s="320" t="s">
        <v>142</v>
      </c>
      <c r="C173" s="420">
        <v>1528.42</v>
      </c>
      <c r="D173" s="421">
        <v>105.8429000000001</v>
      </c>
      <c r="E173" s="422">
        <f t="shared" si="15"/>
        <v>0.0692498789599718</v>
      </c>
      <c r="F173" s="419"/>
      <c r="G173" s="95"/>
      <c r="H173" s="95">
        <v>1376.61</v>
      </c>
      <c r="I173" s="95">
        <v>802.93</v>
      </c>
      <c r="J173" s="95">
        <f t="shared" si="16"/>
        <v>2179.54</v>
      </c>
      <c r="K173" s="95"/>
      <c r="L173" s="117"/>
      <c r="M173" s="118"/>
      <c r="N173" s="119"/>
      <c r="O173" s="120"/>
      <c r="P173" s="121"/>
      <c r="Q173" s="121"/>
      <c r="R173" s="119"/>
      <c r="S173" s="122"/>
      <c r="T173" s="120"/>
      <c r="U173" s="120"/>
      <c r="V173" s="103"/>
    </row>
    <row r="174" spans="1:22" ht="17.25" customHeight="1">
      <c r="A174" s="345">
        <v>4</v>
      </c>
      <c r="B174" s="320" t="s">
        <v>163</v>
      </c>
      <c r="C174" s="420">
        <v>636.6859999999999</v>
      </c>
      <c r="D174" s="421">
        <v>30.85189999999998</v>
      </c>
      <c r="E174" s="422">
        <f t="shared" si="15"/>
        <v>0.048457010205972775</v>
      </c>
      <c r="F174" s="423"/>
      <c r="G174" s="95"/>
      <c r="H174" s="95">
        <v>986.98</v>
      </c>
      <c r="I174" s="95">
        <v>614.73</v>
      </c>
      <c r="J174" s="95">
        <f t="shared" si="16"/>
        <v>1601.71</v>
      </c>
      <c r="K174" s="95"/>
      <c r="L174" s="117"/>
      <c r="M174" s="118"/>
      <c r="N174" s="119"/>
      <c r="O174" s="120"/>
      <c r="P174" s="121"/>
      <c r="Q174" s="121"/>
      <c r="R174" s="119"/>
      <c r="S174" s="103"/>
      <c r="T174" s="120"/>
      <c r="U174" s="120"/>
      <c r="V174" s="103"/>
    </row>
    <row r="175" spans="1:22" ht="17.25" customHeight="1">
      <c r="A175" s="345">
        <v>5</v>
      </c>
      <c r="B175" s="320" t="s">
        <v>164</v>
      </c>
      <c r="C175" s="420">
        <v>1133.533</v>
      </c>
      <c r="D175" s="421">
        <v>24.29400000000001</v>
      </c>
      <c r="E175" s="422">
        <f t="shared" si="15"/>
        <v>0.021432106520057212</v>
      </c>
      <c r="F175" s="419"/>
      <c r="G175" s="95"/>
      <c r="H175" s="95">
        <v>880.91</v>
      </c>
      <c r="I175" s="95">
        <v>412.36</v>
      </c>
      <c r="J175" s="95">
        <f t="shared" si="16"/>
        <v>1293.27</v>
      </c>
      <c r="K175" s="95"/>
      <c r="L175" s="117"/>
      <c r="M175" s="118"/>
      <c r="N175" s="119"/>
      <c r="O175" s="120"/>
      <c r="P175" s="121"/>
      <c r="Q175" s="121"/>
      <c r="R175" s="119"/>
      <c r="S175" s="103"/>
      <c r="T175" s="120"/>
      <c r="U175" s="120"/>
      <c r="V175" s="103"/>
    </row>
    <row r="176" spans="1:22" ht="17.25" customHeight="1">
      <c r="A176" s="345">
        <v>6</v>
      </c>
      <c r="B176" s="320" t="s">
        <v>165</v>
      </c>
      <c r="C176" s="420">
        <v>610.623</v>
      </c>
      <c r="D176" s="421">
        <v>19.110799999999998</v>
      </c>
      <c r="E176" s="422">
        <f t="shared" si="15"/>
        <v>0.03129721612189517</v>
      </c>
      <c r="F176" s="419"/>
      <c r="G176" s="95"/>
      <c r="H176" s="95">
        <v>1788.97</v>
      </c>
      <c r="I176" s="95">
        <v>1193.29</v>
      </c>
      <c r="J176" s="95">
        <f t="shared" si="16"/>
        <v>2982.26</v>
      </c>
      <c r="K176" s="95"/>
      <c r="L176" s="117"/>
      <c r="M176" s="118"/>
      <c r="N176" s="119"/>
      <c r="O176" s="120"/>
      <c r="P176" s="121"/>
      <c r="Q176" s="121"/>
      <c r="R176" s="119"/>
      <c r="S176" s="103"/>
      <c r="T176" s="120"/>
      <c r="U176" s="120"/>
      <c r="V176" s="103"/>
    </row>
    <row r="177" spans="1:22" ht="17.25" customHeight="1">
      <c r="A177" s="345">
        <v>7</v>
      </c>
      <c r="B177" s="320" t="s">
        <v>143</v>
      </c>
      <c r="C177" s="420">
        <v>657.553</v>
      </c>
      <c r="D177" s="421">
        <v>0</v>
      </c>
      <c r="E177" s="422">
        <f t="shared" si="15"/>
        <v>0</v>
      </c>
      <c r="F177" s="419"/>
      <c r="G177" s="95"/>
      <c r="H177" s="95">
        <v>573.47</v>
      </c>
      <c r="I177" s="95">
        <v>277.98</v>
      </c>
      <c r="J177" s="95">
        <f t="shared" si="16"/>
        <v>851.45</v>
      </c>
      <c r="K177" s="95"/>
      <c r="L177" s="117"/>
      <c r="M177" s="118"/>
      <c r="N177" s="119"/>
      <c r="O177" s="120"/>
      <c r="P177" s="121"/>
      <c r="Q177" s="121"/>
      <c r="R177" s="119"/>
      <c r="S177" s="122"/>
      <c r="T177" s="120"/>
      <c r="U177" s="120"/>
      <c r="V177" s="103"/>
    </row>
    <row r="178" spans="1:22" ht="17.25" customHeight="1">
      <c r="A178" s="345">
        <v>8</v>
      </c>
      <c r="B178" s="320" t="s">
        <v>166</v>
      </c>
      <c r="C178" s="424">
        <v>976.721</v>
      </c>
      <c r="D178" s="425">
        <v>32.79770000000008</v>
      </c>
      <c r="E178" s="422">
        <f t="shared" si="15"/>
        <v>0.03357939472991783</v>
      </c>
      <c r="F178" s="419"/>
      <c r="G178" s="95"/>
      <c r="H178" s="95"/>
      <c r="I178" s="95"/>
      <c r="J178" s="95"/>
      <c r="K178" s="95"/>
      <c r="L178" s="117"/>
      <c r="M178" s="118"/>
      <c r="N178" s="119"/>
      <c r="O178" s="120"/>
      <c r="P178" s="121"/>
      <c r="Q178" s="121"/>
      <c r="R178" s="119"/>
      <c r="S178" s="122"/>
      <c r="T178" s="120"/>
      <c r="U178" s="120"/>
      <c r="V178" s="103"/>
    </row>
    <row r="179" spans="1:22" ht="17.25" customHeight="1">
      <c r="A179" s="345">
        <v>9</v>
      </c>
      <c r="B179" s="320" t="s">
        <v>144</v>
      </c>
      <c r="C179" s="424">
        <v>1875.07</v>
      </c>
      <c r="D179" s="425">
        <v>12.139650000000001</v>
      </c>
      <c r="E179" s="422">
        <f t="shared" si="15"/>
        <v>0.00647423829510365</v>
      </c>
      <c r="F179" s="419"/>
      <c r="G179" s="95"/>
      <c r="H179" s="95"/>
      <c r="I179" s="95"/>
      <c r="J179" s="95"/>
      <c r="K179" s="95"/>
      <c r="L179" s="117"/>
      <c r="M179" s="118"/>
      <c r="N179" s="119"/>
      <c r="O179" s="120"/>
      <c r="P179" s="121"/>
      <c r="Q179" s="121"/>
      <c r="R179" s="119"/>
      <c r="S179" s="122"/>
      <c r="T179" s="120"/>
      <c r="U179" s="120"/>
      <c r="V179" s="103"/>
    </row>
    <row r="180" spans="1:22" ht="17.25" customHeight="1">
      <c r="A180" s="345">
        <v>10</v>
      </c>
      <c r="B180" s="320" t="s">
        <v>167</v>
      </c>
      <c r="C180" s="424">
        <v>652.793</v>
      </c>
      <c r="D180" s="425">
        <v>14.790700000000001</v>
      </c>
      <c r="E180" s="422">
        <f t="shared" si="15"/>
        <v>0.022657565261882406</v>
      </c>
      <c r="F180" s="419"/>
      <c r="G180" s="95"/>
      <c r="H180" s="95"/>
      <c r="I180" s="95"/>
      <c r="J180" s="95"/>
      <c r="K180" s="95"/>
      <c r="L180" s="117"/>
      <c r="M180" s="118"/>
      <c r="N180" s="119"/>
      <c r="O180" s="120"/>
      <c r="P180" s="121"/>
      <c r="Q180" s="121"/>
      <c r="R180" s="119"/>
      <c r="S180" s="122"/>
      <c r="T180" s="120"/>
      <c r="U180" s="120"/>
      <c r="V180" s="103"/>
    </row>
    <row r="181" spans="1:22" ht="17.25" customHeight="1">
      <c r="A181" s="345">
        <v>11</v>
      </c>
      <c r="B181" s="320" t="s">
        <v>145</v>
      </c>
      <c r="C181" s="424">
        <v>806.5229999999999</v>
      </c>
      <c r="D181" s="425">
        <v>3.271999999999998</v>
      </c>
      <c r="E181" s="422">
        <f t="shared" si="15"/>
        <v>0.00405692088136358</v>
      </c>
      <c r="F181" s="419"/>
      <c r="G181" s="95"/>
      <c r="H181" s="95"/>
      <c r="I181" s="95"/>
      <c r="J181" s="95"/>
      <c r="K181" s="95"/>
      <c r="L181" s="117"/>
      <c r="M181" s="118"/>
      <c r="N181" s="119"/>
      <c r="O181" s="120"/>
      <c r="P181" s="121"/>
      <c r="Q181" s="121"/>
      <c r="R181" s="119"/>
      <c r="S181" s="122"/>
      <c r="T181" s="120"/>
      <c r="U181" s="120"/>
      <c r="V181" s="103"/>
    </row>
    <row r="182" spans="1:21" ht="17.25" customHeight="1" thickBot="1">
      <c r="A182" s="426"/>
      <c r="B182" s="338" t="s">
        <v>11</v>
      </c>
      <c r="C182" s="427">
        <f>SUM(C171:C181)</f>
        <v>12391.123999999996</v>
      </c>
      <c r="D182" s="427">
        <f>SUM(D171:D181)</f>
        <v>383.1190500000002</v>
      </c>
      <c r="E182" s="428">
        <f>D182/C182</f>
        <v>0.030918829478262046</v>
      </c>
      <c r="F182" s="273"/>
      <c r="G182" s="95"/>
      <c r="H182" s="97">
        <f>SUM(H171:H177)</f>
        <v>8000</v>
      </c>
      <c r="I182" s="97">
        <f>SUM(I171:I177)</f>
        <v>4620</v>
      </c>
      <c r="J182" s="97">
        <f>SUM(J171:J177)</f>
        <v>12620.000000000002</v>
      </c>
      <c r="K182" s="97"/>
      <c r="L182" s="123"/>
      <c r="M182" s="123"/>
      <c r="N182" s="123"/>
      <c r="P182" s="123"/>
      <c r="Q182" s="123"/>
      <c r="R182" s="123"/>
      <c r="S182" s="103"/>
      <c r="T182" s="103"/>
      <c r="U182" s="103"/>
    </row>
    <row r="183" spans="1:19" ht="16.5">
      <c r="A183" s="272"/>
      <c r="B183" s="273"/>
      <c r="C183" s="273"/>
      <c r="D183" s="272"/>
      <c r="E183" s="283"/>
      <c r="F183" s="273"/>
      <c r="G183" s="108"/>
      <c r="H183" s="108"/>
      <c r="I183" s="108"/>
      <c r="J183" s="108"/>
      <c r="K183" s="108"/>
      <c r="L183" s="108"/>
      <c r="M183" s="92"/>
      <c r="N183" s="92"/>
      <c r="O183" s="92"/>
      <c r="P183" s="96"/>
      <c r="Q183" s="96"/>
      <c r="R183" s="96"/>
      <c r="S183" s="96"/>
    </row>
    <row r="184" spans="1:14" ht="16.5">
      <c r="A184" s="272"/>
      <c r="B184" s="273"/>
      <c r="C184" s="273"/>
      <c r="D184" s="272"/>
      <c r="E184" s="283"/>
      <c r="F184" s="273"/>
      <c r="G184" s="95"/>
      <c r="H184" s="95"/>
      <c r="I184" s="95"/>
      <c r="J184" s="95"/>
      <c r="K184" s="95"/>
      <c r="N184" s="102"/>
    </row>
    <row r="185" spans="1:11" s="125" customFormat="1" ht="15.75">
      <c r="A185" s="430" t="s">
        <v>181</v>
      </c>
      <c r="B185" s="430"/>
      <c r="C185" s="430"/>
      <c r="D185" s="430"/>
      <c r="E185" s="430"/>
      <c r="F185" s="430"/>
      <c r="G185" s="124"/>
      <c r="H185" s="124"/>
      <c r="I185" s="124"/>
      <c r="J185" s="124"/>
      <c r="K185" s="124"/>
    </row>
    <row r="186" spans="1:149" ht="17.25" thickBot="1">
      <c r="A186" s="416" t="s">
        <v>223</v>
      </c>
      <c r="B186" s="259"/>
      <c r="C186" s="412"/>
      <c r="D186" s="414"/>
      <c r="E186" s="417" t="s">
        <v>262</v>
      </c>
      <c r="F186" s="273"/>
      <c r="G186" s="95"/>
      <c r="H186" s="95"/>
      <c r="I186" s="95"/>
      <c r="J186" s="95"/>
      <c r="K186" s="95"/>
      <c r="L186" s="695"/>
      <c r="M186" s="695"/>
      <c r="N186" s="695"/>
      <c r="P186" s="695"/>
      <c r="Q186" s="695"/>
      <c r="R186" s="695"/>
      <c r="ES186" s="3" t="s">
        <v>139</v>
      </c>
    </row>
    <row r="187" spans="1:18" ht="63">
      <c r="A187" s="274" t="s">
        <v>3</v>
      </c>
      <c r="B187" s="275" t="s">
        <v>10</v>
      </c>
      <c r="C187" s="275" t="s">
        <v>216</v>
      </c>
      <c r="D187" s="275" t="s">
        <v>217</v>
      </c>
      <c r="E187" s="308" t="s">
        <v>218</v>
      </c>
      <c r="F187" s="419"/>
      <c r="G187" s="95"/>
      <c r="H187" s="95"/>
      <c r="I187" s="95"/>
      <c r="J187" s="95"/>
      <c r="K187" s="95"/>
      <c r="L187" s="116"/>
      <c r="M187" s="116"/>
      <c r="N187" s="116"/>
      <c r="P187" s="116"/>
      <c r="Q187" s="116"/>
      <c r="R187" s="116"/>
    </row>
    <row r="188" spans="1:18" ht="17.25" customHeight="1">
      <c r="A188" s="345">
        <v>1</v>
      </c>
      <c r="B188" s="320" t="s">
        <v>141</v>
      </c>
      <c r="C188" s="420">
        <v>2404.0789999999997</v>
      </c>
      <c r="D188" s="431">
        <v>0</v>
      </c>
      <c r="E188" s="303">
        <f>D188/C188</f>
        <v>0</v>
      </c>
      <c r="F188" s="273"/>
      <c r="G188" s="95"/>
      <c r="H188" s="95"/>
      <c r="I188" s="95"/>
      <c r="J188" s="95"/>
      <c r="K188" s="95"/>
      <c r="L188" s="117"/>
      <c r="M188" s="118"/>
      <c r="N188" s="119"/>
      <c r="O188" s="120"/>
      <c r="P188" s="117"/>
      <c r="Q188" s="118"/>
      <c r="R188" s="119"/>
    </row>
    <row r="189" spans="1:18" ht="17.25" customHeight="1">
      <c r="A189" s="345">
        <v>2</v>
      </c>
      <c r="B189" s="320" t="s">
        <v>162</v>
      </c>
      <c r="C189" s="420">
        <v>1109.123</v>
      </c>
      <c r="D189" s="431">
        <v>34.620299999999986</v>
      </c>
      <c r="E189" s="303">
        <f aca="true" t="shared" si="17" ref="E189:E198">D189/C189</f>
        <v>0.031214121427470157</v>
      </c>
      <c r="F189" s="273"/>
      <c r="G189" s="95"/>
      <c r="H189" s="95"/>
      <c r="I189" s="95"/>
      <c r="J189" s="95"/>
      <c r="K189" s="95"/>
      <c r="L189" s="117"/>
      <c r="M189" s="118"/>
      <c r="N189" s="119"/>
      <c r="O189" s="120"/>
      <c r="P189" s="117"/>
      <c r="Q189" s="118"/>
      <c r="R189" s="119"/>
    </row>
    <row r="190" spans="1:18" ht="17.25" customHeight="1">
      <c r="A190" s="345">
        <v>3</v>
      </c>
      <c r="B190" s="320" t="s">
        <v>142</v>
      </c>
      <c r="C190" s="420">
        <v>1528.42</v>
      </c>
      <c r="D190" s="431">
        <v>86.57645000000048</v>
      </c>
      <c r="E190" s="303">
        <f t="shared" si="17"/>
        <v>0.05664441056777618</v>
      </c>
      <c r="F190" s="273"/>
      <c r="G190" s="95"/>
      <c r="H190" s="95"/>
      <c r="I190" s="95"/>
      <c r="J190" s="95"/>
      <c r="K190" s="95"/>
      <c r="L190" s="117"/>
      <c r="M190" s="118"/>
      <c r="N190" s="119"/>
      <c r="O190" s="120"/>
      <c r="P190" s="117"/>
      <c r="Q190" s="118"/>
      <c r="R190" s="119"/>
    </row>
    <row r="191" spans="1:18" ht="17.25" customHeight="1">
      <c r="A191" s="345">
        <v>4</v>
      </c>
      <c r="B191" s="320" t="s">
        <v>163</v>
      </c>
      <c r="C191" s="420">
        <v>636.6859999999999</v>
      </c>
      <c r="D191" s="431">
        <v>14.034799999999962</v>
      </c>
      <c r="E191" s="303">
        <f t="shared" si="17"/>
        <v>0.022043519097325784</v>
      </c>
      <c r="F191" s="273"/>
      <c r="G191" s="95"/>
      <c r="H191" s="95"/>
      <c r="I191" s="95"/>
      <c r="J191" s="95"/>
      <c r="K191" s="95"/>
      <c r="L191" s="117"/>
      <c r="M191" s="118"/>
      <c r="N191" s="119"/>
      <c r="O191" s="120"/>
      <c r="P191" s="117"/>
      <c r="Q191" s="118"/>
      <c r="R191" s="119"/>
    </row>
    <row r="192" spans="1:18" ht="17.25" customHeight="1">
      <c r="A192" s="345">
        <v>5</v>
      </c>
      <c r="B192" s="320" t="s">
        <v>164</v>
      </c>
      <c r="C192" s="420">
        <v>1133.533</v>
      </c>
      <c r="D192" s="431">
        <v>50.62165000000016</v>
      </c>
      <c r="E192" s="303">
        <f t="shared" si="17"/>
        <v>0.04465829402408237</v>
      </c>
      <c r="F192" s="273"/>
      <c r="G192" s="95"/>
      <c r="H192" s="95"/>
      <c r="I192" s="95"/>
      <c r="J192" s="95"/>
      <c r="K192" s="95"/>
      <c r="L192" s="117"/>
      <c r="M192" s="118"/>
      <c r="N192" s="119"/>
      <c r="O192" s="120"/>
      <c r="P192" s="117"/>
      <c r="Q192" s="118"/>
      <c r="R192" s="119"/>
    </row>
    <row r="193" spans="1:18" ht="17.25" customHeight="1">
      <c r="A193" s="345">
        <v>6</v>
      </c>
      <c r="B193" s="320" t="s">
        <v>165</v>
      </c>
      <c r="C193" s="420">
        <v>610.623</v>
      </c>
      <c r="D193" s="431">
        <v>19.018749999999926</v>
      </c>
      <c r="E193" s="303">
        <f t="shared" si="17"/>
        <v>0.031146468442885256</v>
      </c>
      <c r="F193" s="273"/>
      <c r="G193" s="95"/>
      <c r="H193" s="95"/>
      <c r="I193" s="95"/>
      <c r="J193" s="95"/>
      <c r="K193" s="95"/>
      <c r="L193" s="117"/>
      <c r="M193" s="118"/>
      <c r="N193" s="119"/>
      <c r="O193" s="120"/>
      <c r="P193" s="117"/>
      <c r="Q193" s="118"/>
      <c r="R193" s="119"/>
    </row>
    <row r="194" spans="1:18" ht="17.25" customHeight="1">
      <c r="A194" s="345">
        <v>7</v>
      </c>
      <c r="B194" s="320" t="s">
        <v>143</v>
      </c>
      <c r="C194" s="420">
        <v>657.553</v>
      </c>
      <c r="D194" s="431">
        <v>14.531250000000085</v>
      </c>
      <c r="E194" s="303">
        <f t="shared" si="17"/>
        <v>0.022098979093700562</v>
      </c>
      <c r="F194" s="273"/>
      <c r="G194" s="95"/>
      <c r="H194" s="95"/>
      <c r="I194" s="95"/>
      <c r="J194" s="95"/>
      <c r="K194" s="95"/>
      <c r="L194" s="117"/>
      <c r="M194" s="118"/>
      <c r="N194" s="119"/>
      <c r="O194" s="120"/>
      <c r="P194" s="117"/>
      <c r="Q194" s="118"/>
      <c r="R194" s="119"/>
    </row>
    <row r="195" spans="1:18" ht="17.25" customHeight="1">
      <c r="A195" s="345">
        <v>8</v>
      </c>
      <c r="B195" s="320" t="s">
        <v>166</v>
      </c>
      <c r="C195" s="424">
        <v>976.721</v>
      </c>
      <c r="D195" s="432">
        <v>43.42795000000001</v>
      </c>
      <c r="E195" s="303">
        <f t="shared" si="17"/>
        <v>0.044463004276553905</v>
      </c>
      <c r="F195" s="273"/>
      <c r="G195" s="95"/>
      <c r="H195" s="95"/>
      <c r="I195" s="95"/>
      <c r="J195" s="95"/>
      <c r="K195" s="95"/>
      <c r="L195" s="117"/>
      <c r="M195" s="118"/>
      <c r="N195" s="119"/>
      <c r="O195" s="120"/>
      <c r="P195" s="117"/>
      <c r="Q195" s="118"/>
      <c r="R195" s="119"/>
    </row>
    <row r="196" spans="1:18" ht="17.25" customHeight="1">
      <c r="A196" s="345">
        <v>9</v>
      </c>
      <c r="B196" s="320" t="s">
        <v>144</v>
      </c>
      <c r="C196" s="424">
        <v>1875.07</v>
      </c>
      <c r="D196" s="432">
        <v>65.60995000000025</v>
      </c>
      <c r="E196" s="303">
        <f t="shared" si="17"/>
        <v>0.03499066701509824</v>
      </c>
      <c r="F196" s="273"/>
      <c r="G196" s="95"/>
      <c r="H196" s="95"/>
      <c r="I196" s="95"/>
      <c r="J196" s="95"/>
      <c r="K196" s="95"/>
      <c r="L196" s="117"/>
      <c r="M196" s="118"/>
      <c r="N196" s="119"/>
      <c r="O196" s="120"/>
      <c r="P196" s="117"/>
      <c r="Q196" s="118"/>
      <c r="R196" s="119"/>
    </row>
    <row r="197" spans="1:18" ht="17.25" customHeight="1">
      <c r="A197" s="345">
        <v>10</v>
      </c>
      <c r="B197" s="320" t="s">
        <v>167</v>
      </c>
      <c r="C197" s="424">
        <v>652.793</v>
      </c>
      <c r="D197" s="432">
        <v>15.418499999999995</v>
      </c>
      <c r="E197" s="303">
        <f t="shared" si="17"/>
        <v>0.023619279005749134</v>
      </c>
      <c r="F197" s="273"/>
      <c r="G197" s="95"/>
      <c r="H197" s="95"/>
      <c r="I197" s="95"/>
      <c r="J197" s="95"/>
      <c r="K197" s="95"/>
      <c r="L197" s="117"/>
      <c r="M197" s="118"/>
      <c r="N197" s="119"/>
      <c r="O197" s="120"/>
      <c r="P197" s="117"/>
      <c r="Q197" s="118"/>
      <c r="R197" s="119"/>
    </row>
    <row r="198" spans="1:18" ht="17.25" customHeight="1">
      <c r="A198" s="345">
        <v>11</v>
      </c>
      <c r="B198" s="320" t="s">
        <v>145</v>
      </c>
      <c r="C198" s="424">
        <v>806.5229999999999</v>
      </c>
      <c r="D198" s="432">
        <v>25.029469999999947</v>
      </c>
      <c r="E198" s="303">
        <f t="shared" si="17"/>
        <v>0.0310337956884056</v>
      </c>
      <c r="F198" s="273"/>
      <c r="G198" s="95"/>
      <c r="H198" s="95"/>
      <c r="I198" s="95"/>
      <c r="J198" s="95"/>
      <c r="K198" s="95"/>
      <c r="L198" s="117"/>
      <c r="M198" s="118"/>
      <c r="N198" s="119"/>
      <c r="O198" s="120"/>
      <c r="P198" s="117"/>
      <c r="Q198" s="118"/>
      <c r="R198" s="119"/>
    </row>
    <row r="199" spans="1:18" ht="17.25" customHeight="1" thickBot="1">
      <c r="A199" s="433"/>
      <c r="B199" s="434" t="s">
        <v>11</v>
      </c>
      <c r="C199" s="427">
        <f>SUM(C188:C198)</f>
        <v>12391.123999999996</v>
      </c>
      <c r="D199" s="427">
        <f>SUM(D188:D198)</f>
        <v>368.8890700000008</v>
      </c>
      <c r="E199" s="307">
        <f>D199/C199</f>
        <v>0.029770428413112556</v>
      </c>
      <c r="F199" s="333"/>
      <c r="G199" s="95"/>
      <c r="H199" s="95"/>
      <c r="I199" s="95"/>
      <c r="J199" s="95"/>
      <c r="K199" s="95"/>
      <c r="L199" s="123"/>
      <c r="M199" s="123"/>
      <c r="N199" s="123"/>
      <c r="P199" s="123"/>
      <c r="Q199" s="123"/>
      <c r="R199" s="123"/>
    </row>
    <row r="200" spans="1:11" ht="17.25" customHeight="1">
      <c r="A200" s="231"/>
      <c r="B200" s="11"/>
      <c r="C200" s="11"/>
      <c r="D200" s="231"/>
      <c r="E200" s="22"/>
      <c r="F200" s="11"/>
      <c r="G200" s="95"/>
      <c r="H200" s="95"/>
      <c r="I200" s="95"/>
      <c r="J200" s="95"/>
      <c r="K200" s="95"/>
    </row>
    <row r="201" spans="1:11" s="125" customFormat="1" ht="15.75">
      <c r="A201" s="430" t="s">
        <v>123</v>
      </c>
      <c r="B201" s="430"/>
      <c r="C201" s="430"/>
      <c r="D201" s="430"/>
      <c r="E201" s="430"/>
      <c r="F201" s="430"/>
      <c r="G201" s="124"/>
      <c r="H201" s="124"/>
      <c r="I201" s="124"/>
      <c r="J201" s="124"/>
      <c r="K201" s="124"/>
    </row>
    <row r="202" spans="1:11" ht="16.5">
      <c r="A202" s="245"/>
      <c r="B202" s="273"/>
      <c r="C202" s="273"/>
      <c r="D202" s="272"/>
      <c r="E202" s="283"/>
      <c r="F202" s="435" t="s">
        <v>12</v>
      </c>
      <c r="G202" s="95"/>
      <c r="H202" s="95"/>
      <c r="I202" s="95"/>
      <c r="J202" s="95"/>
      <c r="K202" s="95"/>
    </row>
    <row r="203" spans="1:11" ht="48" customHeight="1">
      <c r="A203" s="436" t="s">
        <v>13</v>
      </c>
      <c r="B203" s="436" t="s">
        <v>219</v>
      </c>
      <c r="C203" s="436" t="s">
        <v>220</v>
      </c>
      <c r="D203" s="436" t="s">
        <v>14</v>
      </c>
      <c r="E203" s="437" t="s">
        <v>15</v>
      </c>
      <c r="F203" s="436" t="s">
        <v>16</v>
      </c>
      <c r="G203" s="95"/>
      <c r="H203" s="95"/>
      <c r="I203" s="95">
        <f>C204*5650/100000</f>
        <v>694.13492083</v>
      </c>
      <c r="J203" s="95"/>
      <c r="K203" s="95"/>
    </row>
    <row r="204" spans="1:11" ht="17.25" customHeight="1">
      <c r="A204" s="438">
        <f>C199</f>
        <v>12391.123999999996</v>
      </c>
      <c r="B204" s="439">
        <f>D182</f>
        <v>383.1190500000002</v>
      </c>
      <c r="C204" s="439">
        <f>D163</f>
        <v>12285.573820000001</v>
      </c>
      <c r="D204" s="440">
        <f>B204+C204</f>
        <v>12668.69287</v>
      </c>
      <c r="E204" s="441">
        <f>D204/A204</f>
        <v>1.0224006207992111</v>
      </c>
      <c r="F204" s="442">
        <f>A204*85/100</f>
        <v>10532.455399999995</v>
      </c>
      <c r="G204" s="95"/>
      <c r="H204" s="95"/>
      <c r="I204" s="95"/>
      <c r="J204" s="95"/>
      <c r="K204" s="95"/>
    </row>
    <row r="205" spans="1:11" ht="16.5">
      <c r="A205" s="700" t="s">
        <v>71</v>
      </c>
      <c r="B205" s="700"/>
      <c r="C205" s="700"/>
      <c r="D205" s="443"/>
      <c r="E205" s="443"/>
      <c r="F205" s="273"/>
      <c r="G205" s="444"/>
      <c r="H205" s="95"/>
      <c r="I205" s="95"/>
      <c r="J205" s="95"/>
      <c r="K205" s="95"/>
    </row>
    <row r="206" spans="1:11" ht="16.5">
      <c r="A206" s="272"/>
      <c r="B206" s="273"/>
      <c r="C206" s="273"/>
      <c r="D206" s="272"/>
      <c r="E206" s="283"/>
      <c r="F206" s="273"/>
      <c r="G206" s="444"/>
      <c r="H206" s="95"/>
      <c r="I206" s="95"/>
      <c r="J206" s="95"/>
      <c r="K206" s="95"/>
    </row>
    <row r="207" spans="1:11" s="126" customFormat="1" ht="15.75" customHeight="1">
      <c r="A207" s="430" t="s">
        <v>221</v>
      </c>
      <c r="B207" s="430"/>
      <c r="C207" s="430"/>
      <c r="D207" s="430"/>
      <c r="E207" s="430"/>
      <c r="F207" s="430"/>
      <c r="G207" s="430"/>
      <c r="H207" s="124"/>
      <c r="I207" s="124"/>
      <c r="J207" s="124"/>
      <c r="K207" s="124"/>
    </row>
    <row r="208" spans="1:14" ht="17.25" thickBot="1">
      <c r="A208" s="416" t="s">
        <v>222</v>
      </c>
      <c r="B208" s="273"/>
      <c r="C208" s="273"/>
      <c r="D208" s="272"/>
      <c r="E208" s="283"/>
      <c r="F208" s="273"/>
      <c r="G208" s="444"/>
      <c r="H208" s="702" t="s">
        <v>94</v>
      </c>
      <c r="I208" s="702"/>
      <c r="J208" s="702"/>
      <c r="K208" s="95"/>
      <c r="L208" s="695"/>
      <c r="M208" s="695"/>
      <c r="N208" s="695"/>
    </row>
    <row r="209" spans="1:18" ht="45.75" customHeight="1">
      <c r="A209" s="274" t="s">
        <v>3</v>
      </c>
      <c r="B209" s="275" t="s">
        <v>17</v>
      </c>
      <c r="C209" s="275" t="s">
        <v>232</v>
      </c>
      <c r="D209" s="275" t="s">
        <v>219</v>
      </c>
      <c r="E209" s="445" t="s">
        <v>94</v>
      </c>
      <c r="F209" s="275" t="s">
        <v>18</v>
      </c>
      <c r="G209" s="446" t="s">
        <v>19</v>
      </c>
      <c r="H209" s="127" t="s">
        <v>146</v>
      </c>
      <c r="I209" s="128" t="s">
        <v>147</v>
      </c>
      <c r="J209" s="128"/>
      <c r="K209" s="80"/>
      <c r="L209" s="116"/>
      <c r="M209" s="116"/>
      <c r="N209" s="116"/>
      <c r="O209" s="4"/>
      <c r="P209" s="4"/>
      <c r="Q209" s="129"/>
      <c r="R209" s="129"/>
    </row>
    <row r="210" spans="1:19" ht="17.25" customHeight="1">
      <c r="A210" s="345">
        <v>1</v>
      </c>
      <c r="B210" s="320" t="s">
        <v>141</v>
      </c>
      <c r="C210" s="420">
        <v>2404.0789999999997</v>
      </c>
      <c r="D210" s="421">
        <v>91.78379999999999</v>
      </c>
      <c r="E210" s="431">
        <v>2176.2138999999997</v>
      </c>
      <c r="F210" s="447">
        <f>D210+E210</f>
        <v>2267.9977</v>
      </c>
      <c r="G210" s="311">
        <f aca="true" t="shared" si="18" ref="G210:G221">F210/C210</f>
        <v>0.9433956621225842</v>
      </c>
      <c r="H210" s="130">
        <v>1297.5900000000001</v>
      </c>
      <c r="I210" s="130">
        <v>727.37</v>
      </c>
      <c r="J210" s="130">
        <f>SUM(H210:I210)</f>
        <v>2024.96</v>
      </c>
      <c r="K210" s="131"/>
      <c r="L210" s="117"/>
      <c r="M210" s="118"/>
      <c r="N210" s="119"/>
      <c r="O210" s="132"/>
      <c r="P210" s="4"/>
      <c r="Q210" s="4"/>
      <c r="R210" s="120"/>
      <c r="S210" s="133"/>
    </row>
    <row r="211" spans="1:19" ht="17.25" customHeight="1">
      <c r="A211" s="345">
        <v>2</v>
      </c>
      <c r="B211" s="320" t="s">
        <v>162</v>
      </c>
      <c r="C211" s="420">
        <v>1109.123</v>
      </c>
      <c r="D211" s="421">
        <v>48.23559999999997</v>
      </c>
      <c r="E211" s="431">
        <v>1141.9876000000002</v>
      </c>
      <c r="F211" s="447">
        <f aca="true" t="shared" si="19" ref="F211:F220">D211+E211</f>
        <v>1190.2232000000001</v>
      </c>
      <c r="G211" s="311">
        <f t="shared" si="18"/>
        <v>1.0731210154329143</v>
      </c>
      <c r="H211" s="130">
        <v>603.55</v>
      </c>
      <c r="I211" s="130">
        <v>303.09000000000003</v>
      </c>
      <c r="J211" s="130">
        <f aca="true" t="shared" si="20" ref="J211:J216">SUM(H211:I211)</f>
        <v>906.64</v>
      </c>
      <c r="K211" s="131"/>
      <c r="L211" s="117"/>
      <c r="M211" s="118"/>
      <c r="N211" s="119"/>
      <c r="O211" s="132"/>
      <c r="P211" s="4"/>
      <c r="Q211" s="4"/>
      <c r="R211" s="120"/>
      <c r="S211" s="133"/>
    </row>
    <row r="212" spans="1:19" ht="17.25" customHeight="1">
      <c r="A212" s="345">
        <v>3</v>
      </c>
      <c r="B212" s="320" t="s">
        <v>142</v>
      </c>
      <c r="C212" s="420">
        <v>1528.42</v>
      </c>
      <c r="D212" s="421">
        <v>105.8429000000001</v>
      </c>
      <c r="E212" s="431">
        <v>1580.9445</v>
      </c>
      <c r="F212" s="447">
        <f t="shared" si="19"/>
        <v>1686.7874000000002</v>
      </c>
      <c r="G212" s="311">
        <f t="shared" si="18"/>
        <v>1.1036151057955275</v>
      </c>
      <c r="H212" s="130">
        <v>1091.66</v>
      </c>
      <c r="I212" s="130">
        <v>605.6899999999999</v>
      </c>
      <c r="J212" s="130">
        <f t="shared" si="20"/>
        <v>1697.35</v>
      </c>
      <c r="K212" s="131"/>
      <c r="L212" s="117"/>
      <c r="M212" s="118"/>
      <c r="N212" s="119"/>
      <c r="O212" s="132"/>
      <c r="P212" s="4"/>
      <c r="Q212" s="4"/>
      <c r="R212" s="120"/>
      <c r="S212" s="133"/>
    </row>
    <row r="213" spans="1:19" ht="17.25" customHeight="1">
      <c r="A213" s="345">
        <v>4</v>
      </c>
      <c r="B213" s="320" t="s">
        <v>163</v>
      </c>
      <c r="C213" s="420">
        <v>636.6859999999999</v>
      </c>
      <c r="D213" s="421">
        <v>30.85189999999998</v>
      </c>
      <c r="E213" s="431">
        <v>467.856</v>
      </c>
      <c r="F213" s="447">
        <f t="shared" si="19"/>
        <v>498.7079</v>
      </c>
      <c r="G213" s="311">
        <f t="shared" si="18"/>
        <v>0.7832870520162216</v>
      </c>
      <c r="H213" s="130">
        <v>766.5799999999999</v>
      </c>
      <c r="I213" s="130">
        <v>452.72</v>
      </c>
      <c r="J213" s="130">
        <f t="shared" si="20"/>
        <v>1219.3</v>
      </c>
      <c r="K213" s="131"/>
      <c r="L213" s="117"/>
      <c r="M213" s="118"/>
      <c r="N213" s="119"/>
      <c r="O213" s="132"/>
      <c r="P213" s="4"/>
      <c r="Q213" s="4"/>
      <c r="R213" s="120"/>
      <c r="S213" s="133"/>
    </row>
    <row r="214" spans="1:19" ht="17.25" customHeight="1">
      <c r="A214" s="345">
        <v>5</v>
      </c>
      <c r="B214" s="320" t="s">
        <v>164</v>
      </c>
      <c r="C214" s="420">
        <v>1133.533</v>
      </c>
      <c r="D214" s="421">
        <v>24.29400000000001</v>
      </c>
      <c r="E214" s="431">
        <v>1174.8161</v>
      </c>
      <c r="F214" s="447">
        <f t="shared" si="19"/>
        <v>1199.1101</v>
      </c>
      <c r="G214" s="311">
        <f t="shared" si="18"/>
        <v>1.0578519549055918</v>
      </c>
      <c r="H214" s="134">
        <v>693.55</v>
      </c>
      <c r="I214" s="130">
        <v>288.29</v>
      </c>
      <c r="J214" s="130">
        <f t="shared" si="20"/>
        <v>981.8399999999999</v>
      </c>
      <c r="K214" s="131"/>
      <c r="L214" s="117"/>
      <c r="M214" s="118"/>
      <c r="N214" s="119"/>
      <c r="O214" s="132"/>
      <c r="P214" s="4"/>
      <c r="Q214" s="4"/>
      <c r="R214" s="120"/>
      <c r="S214" s="133"/>
    </row>
    <row r="215" spans="1:17" ht="17.25" customHeight="1">
      <c r="A215" s="345">
        <v>6</v>
      </c>
      <c r="B215" s="320" t="s">
        <v>165</v>
      </c>
      <c r="C215" s="420">
        <v>610.623</v>
      </c>
      <c r="D215" s="421">
        <v>19.110799999999998</v>
      </c>
      <c r="E215" s="431">
        <v>628.6895999999999</v>
      </c>
      <c r="F215" s="447">
        <f t="shared" si="19"/>
        <v>647.8004</v>
      </c>
      <c r="G215" s="311">
        <f t="shared" si="18"/>
        <v>1.0608843754657127</v>
      </c>
      <c r="H215" s="135">
        <v>1431.55</v>
      </c>
      <c r="I215" s="130">
        <v>888.69</v>
      </c>
      <c r="J215" s="130">
        <f t="shared" si="20"/>
        <v>2320.24</v>
      </c>
      <c r="K215" s="131"/>
      <c r="L215" s="117"/>
      <c r="M215" s="118"/>
      <c r="N215" s="119"/>
      <c r="O215" s="132"/>
      <c r="P215" s="4"/>
      <c r="Q215" s="4"/>
    </row>
    <row r="216" spans="1:17" ht="17.25" customHeight="1">
      <c r="A216" s="345">
        <v>7</v>
      </c>
      <c r="B216" s="320" t="s">
        <v>143</v>
      </c>
      <c r="C216" s="420">
        <v>657.553</v>
      </c>
      <c r="D216" s="421">
        <v>0</v>
      </c>
      <c r="E216" s="431">
        <v>680.6189</v>
      </c>
      <c r="F216" s="447">
        <f t="shared" si="19"/>
        <v>680.6189</v>
      </c>
      <c r="G216" s="311">
        <f t="shared" si="18"/>
        <v>1.0350783891184439</v>
      </c>
      <c r="H216" s="135">
        <v>464.55</v>
      </c>
      <c r="I216" s="130">
        <v>196.97</v>
      </c>
      <c r="J216" s="130">
        <f t="shared" si="20"/>
        <v>661.52</v>
      </c>
      <c r="K216" s="131"/>
      <c r="L216" s="117"/>
      <c r="M216" s="118"/>
      <c r="N216" s="119"/>
      <c r="O216" s="132"/>
      <c r="P216" s="4"/>
      <c r="Q216" s="4"/>
    </row>
    <row r="217" spans="1:17" ht="17.25" customHeight="1">
      <c r="A217" s="345">
        <v>8</v>
      </c>
      <c r="B217" s="320" t="s">
        <v>166</v>
      </c>
      <c r="C217" s="424">
        <v>976.721</v>
      </c>
      <c r="D217" s="425">
        <v>32.79770000000008</v>
      </c>
      <c r="E217" s="432">
        <v>1001.9835</v>
      </c>
      <c r="F217" s="447">
        <f t="shared" si="19"/>
        <v>1034.7812000000001</v>
      </c>
      <c r="G217" s="311">
        <f t="shared" si="18"/>
        <v>1.0594439968015432</v>
      </c>
      <c r="H217" s="135"/>
      <c r="I217" s="130"/>
      <c r="J217" s="130"/>
      <c r="K217" s="131"/>
      <c r="L217" s="117"/>
      <c r="M217" s="118"/>
      <c r="N217" s="119"/>
      <c r="O217" s="132"/>
      <c r="P217" s="4"/>
      <c r="Q217" s="4"/>
    </row>
    <row r="218" spans="1:17" ht="17.25" customHeight="1">
      <c r="A218" s="345">
        <v>9</v>
      </c>
      <c r="B218" s="320" t="s">
        <v>144</v>
      </c>
      <c r="C218" s="424">
        <v>1875.07</v>
      </c>
      <c r="D218" s="425">
        <v>12.139650000000001</v>
      </c>
      <c r="E218" s="432">
        <v>1929.3772000000004</v>
      </c>
      <c r="F218" s="447">
        <f t="shared" si="19"/>
        <v>1941.5168500000004</v>
      </c>
      <c r="G218" s="311">
        <f t="shared" si="18"/>
        <v>1.0354369970187782</v>
      </c>
      <c r="H218" s="135"/>
      <c r="I218" s="130"/>
      <c r="J218" s="130"/>
      <c r="K218" s="131"/>
      <c r="L218" s="117"/>
      <c r="M218" s="118"/>
      <c r="N218" s="119"/>
      <c r="O218" s="132"/>
      <c r="P218" s="4"/>
      <c r="Q218" s="4"/>
    </row>
    <row r="219" spans="1:17" ht="17.25" customHeight="1">
      <c r="A219" s="345">
        <v>10</v>
      </c>
      <c r="B219" s="320" t="s">
        <v>167</v>
      </c>
      <c r="C219" s="424">
        <v>652.793</v>
      </c>
      <c r="D219" s="425">
        <v>14.790700000000001</v>
      </c>
      <c r="E219" s="432">
        <v>672.1614</v>
      </c>
      <c r="F219" s="447">
        <f t="shared" si="19"/>
        <v>686.9521</v>
      </c>
      <c r="G219" s="311">
        <f t="shared" si="18"/>
        <v>1.0523276138071334</v>
      </c>
      <c r="H219" s="135"/>
      <c r="I219" s="130"/>
      <c r="J219" s="130"/>
      <c r="K219" s="131"/>
      <c r="L219" s="117"/>
      <c r="M219" s="118"/>
      <c r="N219" s="119"/>
      <c r="O219" s="132"/>
      <c r="P219" s="4"/>
      <c r="Q219" s="4"/>
    </row>
    <row r="220" spans="1:17" ht="17.25" customHeight="1">
      <c r="A220" s="345">
        <v>11</v>
      </c>
      <c r="B220" s="320" t="s">
        <v>145</v>
      </c>
      <c r="C220" s="424">
        <v>806.5229999999999</v>
      </c>
      <c r="D220" s="425">
        <v>3.271999999999998</v>
      </c>
      <c r="E220" s="432">
        <v>830.92512</v>
      </c>
      <c r="F220" s="447">
        <f t="shared" si="19"/>
        <v>834.19712</v>
      </c>
      <c r="G220" s="311">
        <f t="shared" si="18"/>
        <v>1.0343128714246217</v>
      </c>
      <c r="H220" s="135"/>
      <c r="I220" s="130"/>
      <c r="J220" s="130"/>
      <c r="K220" s="131"/>
      <c r="L220" s="117"/>
      <c r="M220" s="118"/>
      <c r="N220" s="119"/>
      <c r="O220" s="132"/>
      <c r="P220" s="4"/>
      <c r="Q220" s="4"/>
    </row>
    <row r="221" spans="1:23" ht="17.25" customHeight="1" thickBot="1">
      <c r="A221" s="280"/>
      <c r="B221" s="448"/>
      <c r="C221" s="427">
        <f>SUM(C210:C220)</f>
        <v>12391.123999999996</v>
      </c>
      <c r="D221" s="449">
        <f>SUM(D210:D220)</f>
        <v>383.1190500000002</v>
      </c>
      <c r="E221" s="449">
        <f>SUM(E210:E220)</f>
        <v>12285.573820000001</v>
      </c>
      <c r="F221" s="450">
        <f>SUM(F210:F220)</f>
        <v>12668.692870000003</v>
      </c>
      <c r="G221" s="295">
        <f t="shared" si="18"/>
        <v>1.0224006207992113</v>
      </c>
      <c r="H221" s="136">
        <f>SUM(H210:H216)</f>
        <v>6349.030000000001</v>
      </c>
      <c r="I221" s="136">
        <f>SUM(I210:I216)</f>
        <v>3462.8199999999997</v>
      </c>
      <c r="J221" s="136">
        <f>SUM(J210:J216)</f>
        <v>9811.85</v>
      </c>
      <c r="K221" s="137"/>
      <c r="L221" s="123"/>
      <c r="M221" s="123"/>
      <c r="N221" s="123"/>
      <c r="O221" s="132"/>
      <c r="P221" s="4"/>
      <c r="Q221" s="4"/>
      <c r="R221" s="120"/>
      <c r="S221" s="103"/>
      <c r="W221" s="5">
        <f>U221+V221</f>
        <v>0</v>
      </c>
    </row>
    <row r="222" spans="1:22" ht="16.5">
      <c r="A222" s="272"/>
      <c r="B222" s="273"/>
      <c r="C222" s="415"/>
      <c r="D222" s="272"/>
      <c r="E222" s="283"/>
      <c r="F222" s="273"/>
      <c r="G222" s="444"/>
      <c r="H222" s="138"/>
      <c r="I222" s="138"/>
      <c r="J222" s="138"/>
      <c r="K222" s="80"/>
      <c r="L222" s="4"/>
      <c r="M222" s="4"/>
      <c r="N222" s="4"/>
      <c r="O222" s="4"/>
      <c r="P222" s="4"/>
      <c r="Q222" s="120"/>
      <c r="R222" s="103"/>
      <c r="V222" s="5">
        <f>T222+U222</f>
        <v>0</v>
      </c>
    </row>
    <row r="223" spans="1:22" ht="16.5">
      <c r="A223" s="451"/>
      <c r="B223" s="273"/>
      <c r="C223" s="273"/>
      <c r="D223" s="272"/>
      <c r="E223" s="283"/>
      <c r="F223" s="11"/>
      <c r="G223" s="95"/>
      <c r="H223" s="139"/>
      <c r="I223" s="139"/>
      <c r="J223" s="139"/>
      <c r="K223" s="139"/>
      <c r="L223" s="140"/>
      <c r="M223" s="140"/>
      <c r="V223" s="5"/>
    </row>
    <row r="224" spans="1:11" s="125" customFormat="1" ht="15.75" customHeight="1">
      <c r="A224" s="430" t="s">
        <v>124</v>
      </c>
      <c r="B224" s="430"/>
      <c r="C224" s="430"/>
      <c r="D224" s="430"/>
      <c r="E224" s="430"/>
      <c r="F224" s="124"/>
      <c r="G224" s="124"/>
      <c r="H224" s="124"/>
      <c r="I224" s="124"/>
      <c r="J224" s="124"/>
      <c r="K224" s="124"/>
    </row>
    <row r="225" spans="1:18" ht="16.5">
      <c r="A225" s="245"/>
      <c r="B225" s="273"/>
      <c r="C225" s="273"/>
      <c r="D225" s="272"/>
      <c r="E225" s="283"/>
      <c r="F225" s="11"/>
      <c r="G225" s="95"/>
      <c r="H225" s="108"/>
      <c r="I225" s="108"/>
      <c r="J225" s="108"/>
      <c r="K225" s="108"/>
      <c r="L225" s="92"/>
      <c r="M225" s="92"/>
      <c r="N225" s="92"/>
      <c r="O225" s="96"/>
      <c r="P225" s="96"/>
      <c r="Q225" s="96"/>
      <c r="R225" s="96"/>
    </row>
    <row r="226" spans="1:18" ht="16.5">
      <c r="A226" s="325" t="s">
        <v>13</v>
      </c>
      <c r="B226" s="325" t="s">
        <v>21</v>
      </c>
      <c r="C226" s="325" t="s">
        <v>15</v>
      </c>
      <c r="D226" s="325" t="s">
        <v>22</v>
      </c>
      <c r="E226" s="268" t="s">
        <v>23</v>
      </c>
      <c r="F226" s="11"/>
      <c r="G226" s="95"/>
      <c r="H226" s="108"/>
      <c r="I226" s="108"/>
      <c r="J226" s="108"/>
      <c r="K226" s="108"/>
      <c r="L226" s="92"/>
      <c r="M226" s="92"/>
      <c r="N226" s="92"/>
      <c r="O226" s="96"/>
      <c r="P226" s="96"/>
      <c r="Q226" s="96"/>
      <c r="R226" s="96"/>
    </row>
    <row r="227" spans="1:18" ht="17.25" customHeight="1">
      <c r="A227" s="452">
        <f>C221</f>
        <v>12391.123999999996</v>
      </c>
      <c r="B227" s="452">
        <f>F221</f>
        <v>12668.692870000003</v>
      </c>
      <c r="C227" s="453">
        <f>G221</f>
        <v>1.0224006207992113</v>
      </c>
      <c r="D227" s="452">
        <f>D243</f>
        <v>12299.8038</v>
      </c>
      <c r="E227" s="453">
        <f>D227/A227</f>
        <v>0.9926301923860986</v>
      </c>
      <c r="F227" s="11"/>
      <c r="G227" s="95"/>
      <c r="H227" s="108"/>
      <c r="I227" s="108"/>
      <c r="J227" s="108"/>
      <c r="K227" s="108"/>
      <c r="L227" s="92"/>
      <c r="M227" s="92"/>
      <c r="N227" s="92"/>
      <c r="O227" s="96"/>
      <c r="P227" s="96"/>
      <c r="Q227" s="96"/>
      <c r="R227" s="96"/>
    </row>
    <row r="228" spans="1:18" ht="16.5">
      <c r="A228" s="245"/>
      <c r="B228" s="273"/>
      <c r="C228" s="273"/>
      <c r="D228" s="272"/>
      <c r="E228" s="283"/>
      <c r="F228" s="11"/>
      <c r="G228" s="95"/>
      <c r="H228" s="108"/>
      <c r="I228" s="108"/>
      <c r="J228" s="108"/>
      <c r="K228" s="108"/>
      <c r="L228" s="92"/>
      <c r="M228" s="92"/>
      <c r="N228" s="92"/>
      <c r="O228" s="96"/>
      <c r="P228" s="96"/>
      <c r="Q228" s="96"/>
      <c r="R228" s="96"/>
    </row>
    <row r="229" spans="1:11" s="125" customFormat="1" ht="15.75" customHeight="1">
      <c r="A229" s="430" t="s">
        <v>125</v>
      </c>
      <c r="B229" s="430"/>
      <c r="C229" s="430"/>
      <c r="D229" s="430"/>
      <c r="E229" s="430"/>
      <c r="F229" s="124"/>
      <c r="G229" s="124"/>
      <c r="H229" s="124"/>
      <c r="I229" s="124"/>
      <c r="J229" s="124"/>
      <c r="K229" s="124"/>
    </row>
    <row r="230" spans="1:11" s="141" customFormat="1" ht="15.75" customHeight="1" thickBot="1">
      <c r="A230" s="383" t="s">
        <v>233</v>
      </c>
      <c r="B230" s="383"/>
      <c r="C230" s="383"/>
      <c r="D230" s="383"/>
      <c r="E230" s="383"/>
      <c r="F230" s="78"/>
      <c r="G230" s="78"/>
      <c r="H230" s="78"/>
      <c r="I230" s="78"/>
      <c r="J230" s="78"/>
      <c r="K230" s="78"/>
    </row>
    <row r="231" spans="1:11" ht="36" customHeight="1">
      <c r="A231" s="274" t="s">
        <v>3</v>
      </c>
      <c r="B231" s="275" t="s">
        <v>17</v>
      </c>
      <c r="C231" s="275" t="s">
        <v>234</v>
      </c>
      <c r="D231" s="275" t="s">
        <v>22</v>
      </c>
      <c r="E231" s="288" t="s">
        <v>23</v>
      </c>
      <c r="F231" s="11"/>
      <c r="G231" s="95"/>
      <c r="H231" s="95"/>
      <c r="I231" s="95"/>
      <c r="J231" s="95"/>
      <c r="K231" s="95"/>
    </row>
    <row r="232" spans="1:16" ht="17.25" customHeight="1">
      <c r="A232" s="345">
        <v>1</v>
      </c>
      <c r="B232" s="320" t="s">
        <v>141</v>
      </c>
      <c r="C232" s="420">
        <v>2404.0789999999997</v>
      </c>
      <c r="D232" s="454">
        <v>2267.9977</v>
      </c>
      <c r="E232" s="455">
        <f>D232/C232</f>
        <v>0.9433956621225842</v>
      </c>
      <c r="F232" s="11"/>
      <c r="G232" s="95"/>
      <c r="H232" s="95">
        <f>SUM(F232:G232)</f>
        <v>0</v>
      </c>
      <c r="I232" s="95"/>
      <c r="J232" s="95"/>
      <c r="K232" s="95"/>
      <c r="P232" s="5"/>
    </row>
    <row r="233" spans="1:17" ht="17.25" customHeight="1">
      <c r="A233" s="345">
        <v>2</v>
      </c>
      <c r="B233" s="320" t="s">
        <v>162</v>
      </c>
      <c r="C233" s="420">
        <v>1109.123</v>
      </c>
      <c r="D233" s="454">
        <v>1155.6029</v>
      </c>
      <c r="E233" s="455">
        <f aca="true" t="shared" si="21" ref="E233:E243">D233/C233</f>
        <v>1.041906894005444</v>
      </c>
      <c r="F233" s="11"/>
      <c r="G233" s="95"/>
      <c r="H233" s="95">
        <f aca="true" t="shared" si="22" ref="H233:H238">SUM(F233:G233)</f>
        <v>0</v>
      </c>
      <c r="I233" s="95"/>
      <c r="J233" s="95"/>
      <c r="K233" s="95"/>
      <c r="N233" s="4"/>
      <c r="O233" s="4"/>
      <c r="P233" s="5"/>
      <c r="Q233" s="5"/>
    </row>
    <row r="234" spans="1:16" ht="17.25" customHeight="1">
      <c r="A234" s="345">
        <v>3</v>
      </c>
      <c r="B234" s="320" t="s">
        <v>142</v>
      </c>
      <c r="C234" s="420">
        <v>1528.42</v>
      </c>
      <c r="D234" s="454">
        <v>1600.21095</v>
      </c>
      <c r="E234" s="455">
        <f t="shared" si="21"/>
        <v>1.0469706952277513</v>
      </c>
      <c r="F234" s="11"/>
      <c r="G234" s="95"/>
      <c r="H234" s="95">
        <f t="shared" si="22"/>
        <v>0</v>
      </c>
      <c r="I234" s="95"/>
      <c r="J234" s="95"/>
      <c r="K234" s="95"/>
      <c r="N234" s="4"/>
      <c r="O234" s="4"/>
      <c r="P234" s="5"/>
    </row>
    <row r="235" spans="1:16" ht="17.25" customHeight="1">
      <c r="A235" s="345">
        <v>4</v>
      </c>
      <c r="B235" s="320" t="s">
        <v>163</v>
      </c>
      <c r="C235" s="420">
        <v>636.6859999999999</v>
      </c>
      <c r="D235" s="454">
        <v>484.6731</v>
      </c>
      <c r="E235" s="455">
        <f t="shared" si="21"/>
        <v>0.7612435329188957</v>
      </c>
      <c r="F235" s="11"/>
      <c r="G235" s="95"/>
      <c r="H235" s="95">
        <f t="shared" si="22"/>
        <v>0</v>
      </c>
      <c r="I235" s="95"/>
      <c r="J235" s="95"/>
      <c r="K235" s="95"/>
      <c r="N235" s="4"/>
      <c r="O235" s="4"/>
      <c r="P235" s="5"/>
    </row>
    <row r="236" spans="1:16" ht="17.25" customHeight="1">
      <c r="A236" s="345">
        <v>5</v>
      </c>
      <c r="B236" s="320" t="s">
        <v>164</v>
      </c>
      <c r="C236" s="420">
        <v>1133.533</v>
      </c>
      <c r="D236" s="454">
        <v>1148.4884499999998</v>
      </c>
      <c r="E236" s="455">
        <f t="shared" si="21"/>
        <v>1.0131936608815093</v>
      </c>
      <c r="F236" s="11"/>
      <c r="G236" s="95"/>
      <c r="H236" s="95">
        <f t="shared" si="22"/>
        <v>0</v>
      </c>
      <c r="I236" s="95"/>
      <c r="J236" s="95"/>
      <c r="K236" s="95"/>
      <c r="N236" s="4"/>
      <c r="O236" s="4"/>
      <c r="P236" s="5"/>
    </row>
    <row r="237" spans="1:16" ht="17.25" customHeight="1">
      <c r="A237" s="345">
        <v>6</v>
      </c>
      <c r="B237" s="320" t="s">
        <v>165</v>
      </c>
      <c r="C237" s="420">
        <v>610.623</v>
      </c>
      <c r="D237" s="454">
        <v>628.78165</v>
      </c>
      <c r="E237" s="455">
        <f t="shared" si="21"/>
        <v>1.0297379070228274</v>
      </c>
      <c r="F237" s="11"/>
      <c r="G237" s="95"/>
      <c r="H237" s="95">
        <f t="shared" si="22"/>
        <v>0</v>
      </c>
      <c r="I237" s="95"/>
      <c r="J237" s="95"/>
      <c r="K237" s="95"/>
      <c r="N237" s="4"/>
      <c r="O237" s="4"/>
      <c r="P237" s="5"/>
    </row>
    <row r="238" spans="1:17" ht="17.25" customHeight="1">
      <c r="A238" s="345">
        <v>7</v>
      </c>
      <c r="B238" s="320" t="s">
        <v>143</v>
      </c>
      <c r="C238" s="420">
        <v>657.553</v>
      </c>
      <c r="D238" s="454">
        <v>666.0876499999999</v>
      </c>
      <c r="E238" s="455">
        <f t="shared" si="21"/>
        <v>1.0129794100247431</v>
      </c>
      <c r="F238" s="11"/>
      <c r="G238" s="95"/>
      <c r="H238" s="95">
        <f t="shared" si="22"/>
        <v>0</v>
      </c>
      <c r="I238" s="95"/>
      <c r="J238" s="95"/>
      <c r="K238" s="95"/>
      <c r="N238" s="4"/>
      <c r="O238" s="4"/>
      <c r="P238" s="5"/>
      <c r="Q238" s="5"/>
    </row>
    <row r="239" spans="1:17" ht="17.25" customHeight="1">
      <c r="A239" s="345">
        <v>8</v>
      </c>
      <c r="B239" s="320" t="s">
        <v>166</v>
      </c>
      <c r="C239" s="424">
        <v>976.721</v>
      </c>
      <c r="D239" s="456">
        <v>991.3532500000001</v>
      </c>
      <c r="E239" s="455">
        <f t="shared" si="21"/>
        <v>1.0149809925249893</v>
      </c>
      <c r="F239" s="11"/>
      <c r="G239" s="95"/>
      <c r="H239" s="95"/>
      <c r="I239" s="95"/>
      <c r="J239" s="95"/>
      <c r="K239" s="95"/>
      <c r="N239" s="4"/>
      <c r="O239" s="4"/>
      <c r="P239" s="5"/>
      <c r="Q239" s="5"/>
    </row>
    <row r="240" spans="1:17" ht="17.25" customHeight="1">
      <c r="A240" s="345">
        <v>9</v>
      </c>
      <c r="B240" s="320" t="s">
        <v>144</v>
      </c>
      <c r="C240" s="424">
        <v>1875.07</v>
      </c>
      <c r="D240" s="456">
        <v>1875.9069</v>
      </c>
      <c r="E240" s="455">
        <f t="shared" si="21"/>
        <v>1.0004463300036799</v>
      </c>
      <c r="F240" s="11"/>
      <c r="G240" s="95"/>
      <c r="H240" s="95"/>
      <c r="I240" s="95"/>
      <c r="J240" s="95"/>
      <c r="K240" s="95"/>
      <c r="N240" s="4"/>
      <c r="O240" s="4"/>
      <c r="P240" s="5"/>
      <c r="Q240" s="5"/>
    </row>
    <row r="241" spans="1:17" ht="17.25" customHeight="1">
      <c r="A241" s="345">
        <v>10</v>
      </c>
      <c r="B241" s="320" t="s">
        <v>167</v>
      </c>
      <c r="C241" s="424">
        <v>652.793</v>
      </c>
      <c r="D241" s="456">
        <v>671.5336</v>
      </c>
      <c r="E241" s="455">
        <f t="shared" si="21"/>
        <v>1.0287083348013841</v>
      </c>
      <c r="F241" s="11"/>
      <c r="G241" s="95"/>
      <c r="H241" s="95"/>
      <c r="I241" s="95"/>
      <c r="J241" s="95"/>
      <c r="K241" s="95"/>
      <c r="N241" s="4"/>
      <c r="O241" s="4"/>
      <c r="P241" s="5"/>
      <c r="Q241" s="5"/>
    </row>
    <row r="242" spans="1:17" ht="17.25" customHeight="1">
      <c r="A242" s="345">
        <v>11</v>
      </c>
      <c r="B242" s="320" t="s">
        <v>145</v>
      </c>
      <c r="C242" s="424">
        <v>806.5229999999999</v>
      </c>
      <c r="D242" s="456">
        <v>809.1676500000001</v>
      </c>
      <c r="E242" s="455">
        <f t="shared" si="21"/>
        <v>1.003279075736216</v>
      </c>
      <c r="F242" s="11"/>
      <c r="G242" s="95"/>
      <c r="H242" s="95"/>
      <c r="I242" s="95"/>
      <c r="J242" s="95"/>
      <c r="K242" s="95"/>
      <c r="N242" s="4"/>
      <c r="O242" s="4"/>
      <c r="P242" s="5"/>
      <c r="Q242" s="5"/>
    </row>
    <row r="243" spans="1:18" ht="17.25" customHeight="1" thickBot="1">
      <c r="A243" s="280"/>
      <c r="B243" s="448"/>
      <c r="C243" s="427">
        <f>SUM(C232:C242)</f>
        <v>12391.123999999996</v>
      </c>
      <c r="D243" s="449">
        <f>SUM(D232:D242)</f>
        <v>12299.8038</v>
      </c>
      <c r="E243" s="457">
        <f t="shared" si="21"/>
        <v>0.9926301923860986</v>
      </c>
      <c r="F243" s="43"/>
      <c r="G243" s="43"/>
      <c r="H243" s="43">
        <f>SUM(H232:H238)</f>
        <v>0</v>
      </c>
      <c r="I243" s="108"/>
      <c r="J243" s="108"/>
      <c r="K243" s="108"/>
      <c r="L243" s="92"/>
      <c r="M243" s="92"/>
      <c r="N243" s="142"/>
      <c r="O243" s="142"/>
      <c r="P243" s="142"/>
      <c r="Q243" s="96"/>
      <c r="R243" s="96"/>
    </row>
    <row r="244" spans="1:18" ht="16.5">
      <c r="A244" s="230"/>
      <c r="B244" s="143"/>
      <c r="C244" s="144"/>
      <c r="D244" s="145"/>
      <c r="E244" s="146"/>
      <c r="F244" s="11"/>
      <c r="G244" s="95"/>
      <c r="H244" s="108"/>
      <c r="I244" s="108"/>
      <c r="J244" s="108"/>
      <c r="K244" s="108"/>
      <c r="L244" s="92"/>
      <c r="M244" s="92"/>
      <c r="N244" s="92"/>
      <c r="O244" s="96"/>
      <c r="P244" s="92"/>
      <c r="Q244" s="96"/>
      <c r="R244" s="96"/>
    </row>
    <row r="245" spans="1:18" ht="16.5">
      <c r="A245" s="297"/>
      <c r="B245" s="458"/>
      <c r="C245" s="459"/>
      <c r="D245" s="460"/>
      <c r="E245" s="461"/>
      <c r="F245" s="273"/>
      <c r="G245" s="95"/>
      <c r="H245" s="108"/>
      <c r="I245" s="108"/>
      <c r="J245" s="108"/>
      <c r="K245" s="108"/>
      <c r="L245" s="92"/>
      <c r="M245" s="92"/>
      <c r="N245" s="92"/>
      <c r="O245" s="96"/>
      <c r="P245" s="96"/>
      <c r="Q245" s="96"/>
      <c r="R245" s="96"/>
    </row>
    <row r="246" spans="1:11" s="125" customFormat="1" ht="15.75" customHeight="1">
      <c r="A246" s="430" t="s">
        <v>126</v>
      </c>
      <c r="B246" s="430"/>
      <c r="C246" s="430"/>
      <c r="D246" s="430"/>
      <c r="E246" s="430"/>
      <c r="F246" s="430"/>
      <c r="G246" s="124"/>
      <c r="H246" s="124"/>
      <c r="I246" s="124"/>
      <c r="J246" s="124"/>
      <c r="K246" s="124"/>
    </row>
    <row r="247" spans="1:18" ht="16.5">
      <c r="A247" s="245"/>
      <c r="B247" s="273"/>
      <c r="C247" s="273"/>
      <c r="D247" s="272"/>
      <c r="E247" s="283"/>
      <c r="F247" s="273"/>
      <c r="G247" s="95"/>
      <c r="H247" s="108"/>
      <c r="I247" s="108"/>
      <c r="J247" s="108"/>
      <c r="K247" s="108"/>
      <c r="L247" s="109"/>
      <c r="M247" s="109"/>
      <c r="N247" s="109"/>
      <c r="O247" s="110"/>
      <c r="P247" s="110"/>
      <c r="Q247" s="110"/>
      <c r="R247" s="110"/>
    </row>
    <row r="248" spans="1:18" ht="48">
      <c r="A248" s="266" t="s">
        <v>13</v>
      </c>
      <c r="B248" s="266" t="s">
        <v>21</v>
      </c>
      <c r="C248" s="266" t="s">
        <v>15</v>
      </c>
      <c r="D248" s="266" t="s">
        <v>95</v>
      </c>
      <c r="E248" s="462" t="s">
        <v>96</v>
      </c>
      <c r="F248" s="266" t="s">
        <v>97</v>
      </c>
      <c r="G248" s="147"/>
      <c r="H248" s="108"/>
      <c r="I248" s="108"/>
      <c r="J248" s="108"/>
      <c r="K248" s="108"/>
      <c r="L248" s="109"/>
      <c r="M248" s="109"/>
      <c r="N248" s="109"/>
      <c r="O248" s="110"/>
      <c r="P248" s="110"/>
      <c r="Q248" s="110"/>
      <c r="R248" s="110"/>
    </row>
    <row r="249" spans="1:18" ht="17.25" customHeight="1">
      <c r="A249" s="452">
        <v>371.73</v>
      </c>
      <c r="B249" s="452">
        <v>360.2</v>
      </c>
      <c r="C249" s="453">
        <f>B249/A249</f>
        <v>0.9689828639065988</v>
      </c>
      <c r="D249" s="452">
        <v>368.57</v>
      </c>
      <c r="E249" s="452">
        <v>368.57</v>
      </c>
      <c r="F249" s="268">
        <f>E249/D249</f>
        <v>1</v>
      </c>
      <c r="G249" s="95"/>
      <c r="H249" s="108"/>
      <c r="I249" s="108"/>
      <c r="J249" s="108"/>
      <c r="K249" s="108"/>
      <c r="L249" s="109"/>
      <c r="M249" s="109"/>
      <c r="N249" s="109"/>
      <c r="O249" s="110"/>
      <c r="P249" s="110"/>
      <c r="Q249" s="110"/>
      <c r="R249" s="110"/>
    </row>
    <row r="250" spans="1:18" ht="16.5">
      <c r="A250" s="272"/>
      <c r="B250" s="273"/>
      <c r="C250" s="273"/>
      <c r="D250" s="272"/>
      <c r="E250" s="283"/>
      <c r="F250" s="273"/>
      <c r="G250" s="444"/>
      <c r="H250" s="108"/>
      <c r="I250" s="108">
        <f>310000*230*0.5/10000000</f>
        <v>3.565</v>
      </c>
      <c r="J250" s="108"/>
      <c r="K250" s="108"/>
      <c r="L250" s="109"/>
      <c r="M250" s="109"/>
      <c r="N250" s="109"/>
      <c r="O250" s="110"/>
      <c r="P250" s="110"/>
      <c r="Q250" s="110"/>
      <c r="R250" s="110"/>
    </row>
    <row r="251" spans="1:11" s="125" customFormat="1" ht="15.75" customHeight="1">
      <c r="A251" s="430" t="s">
        <v>132</v>
      </c>
      <c r="B251" s="430"/>
      <c r="C251" s="430"/>
      <c r="D251" s="430"/>
      <c r="E251" s="430"/>
      <c r="F251" s="430"/>
      <c r="G251" s="430"/>
      <c r="H251" s="124"/>
      <c r="I251" s="124"/>
      <c r="J251" s="124"/>
      <c r="K251" s="124"/>
    </row>
    <row r="252" spans="1:21" ht="17.25" thickBot="1">
      <c r="A252" s="463"/>
      <c r="B252" s="273"/>
      <c r="C252" s="415"/>
      <c r="D252" s="701" t="s">
        <v>82</v>
      </c>
      <c r="E252" s="701"/>
      <c r="F252" s="701"/>
      <c r="G252" s="701"/>
      <c r="H252" s="108"/>
      <c r="I252" s="108">
        <f>140000*230*0.5/10000000</f>
        <v>1.61</v>
      </c>
      <c r="J252" s="108"/>
      <c r="K252" s="108"/>
      <c r="L252" s="92"/>
      <c r="M252" s="92"/>
      <c r="N252" s="92"/>
      <c r="O252" s="92"/>
      <c r="P252" s="92"/>
      <c r="Q252" s="92"/>
      <c r="R252" s="92"/>
      <c r="S252" s="5"/>
      <c r="T252" s="5"/>
      <c r="U252" s="5"/>
    </row>
    <row r="253" spans="1:21" ht="46.5" customHeight="1">
      <c r="A253" s="274" t="s">
        <v>9</v>
      </c>
      <c r="B253" s="275" t="s">
        <v>10</v>
      </c>
      <c r="C253" s="275" t="s">
        <v>13</v>
      </c>
      <c r="D253" s="445" t="s">
        <v>83</v>
      </c>
      <c r="E253" s="445" t="s">
        <v>133</v>
      </c>
      <c r="F253" s="275" t="s">
        <v>84</v>
      </c>
      <c r="G253" s="276" t="s">
        <v>85</v>
      </c>
      <c r="H253" s="108"/>
      <c r="I253" s="108"/>
      <c r="J253" s="108"/>
      <c r="K253" s="108"/>
      <c r="L253" s="92"/>
      <c r="M253" s="92"/>
      <c r="N253" s="92"/>
      <c r="O253" s="92"/>
      <c r="P253" s="92"/>
      <c r="Q253" s="92"/>
      <c r="R253" s="96"/>
      <c r="S253" s="5"/>
      <c r="T253" s="5"/>
      <c r="U253" s="5"/>
    </row>
    <row r="254" spans="1:18" ht="17.25" customHeight="1">
      <c r="A254" s="345">
        <v>1</v>
      </c>
      <c r="B254" s="320" t="s">
        <v>141</v>
      </c>
      <c r="C254" s="464">
        <v>72.12236999999999</v>
      </c>
      <c r="D254" s="464">
        <v>65.28648</v>
      </c>
      <c r="E254" s="464">
        <v>65.28648</v>
      </c>
      <c r="F254" s="447">
        <f>D254-E254</f>
        <v>0</v>
      </c>
      <c r="G254" s="465">
        <f>E254/D254</f>
        <v>1</v>
      </c>
      <c r="H254" s="108"/>
      <c r="I254" s="108"/>
      <c r="J254" s="108"/>
      <c r="K254" s="108"/>
      <c r="L254" s="92"/>
      <c r="M254" s="92"/>
      <c r="N254" s="92"/>
      <c r="O254" s="96"/>
      <c r="P254" s="96"/>
      <c r="Q254" s="96"/>
      <c r="R254" s="96"/>
    </row>
    <row r="255" spans="1:21" ht="17.25" customHeight="1">
      <c r="A255" s="345">
        <v>2</v>
      </c>
      <c r="B255" s="320" t="s">
        <v>162</v>
      </c>
      <c r="C255" s="464">
        <v>33.27369</v>
      </c>
      <c r="D255" s="464">
        <v>34.25964</v>
      </c>
      <c r="E255" s="464">
        <v>34.25964</v>
      </c>
      <c r="F255" s="447">
        <f aca="true" t="shared" si="23" ref="F255:F265">D255-E255</f>
        <v>0</v>
      </c>
      <c r="G255" s="465">
        <f aca="true" t="shared" si="24" ref="G255:G265">E255/D255</f>
        <v>1</v>
      </c>
      <c r="H255" s="108"/>
      <c r="I255" s="108"/>
      <c r="J255" s="108">
        <v>2210.3</v>
      </c>
      <c r="K255" s="108"/>
      <c r="L255" s="92"/>
      <c r="M255" s="92"/>
      <c r="N255" s="92"/>
      <c r="O255" s="96"/>
      <c r="P255" s="96"/>
      <c r="Q255" s="96"/>
      <c r="R255" s="148"/>
      <c r="S255" s="5"/>
      <c r="T255" s="5"/>
      <c r="U255" s="5"/>
    </row>
    <row r="256" spans="1:21" ht="17.25" customHeight="1">
      <c r="A256" s="345">
        <v>3</v>
      </c>
      <c r="B256" s="320" t="s">
        <v>142</v>
      </c>
      <c r="C256" s="464">
        <v>45.8526</v>
      </c>
      <c r="D256" s="464">
        <v>47.42838</v>
      </c>
      <c r="E256" s="464">
        <v>47.42838</v>
      </c>
      <c r="F256" s="447">
        <f t="shared" si="23"/>
        <v>0</v>
      </c>
      <c r="G256" s="465">
        <f t="shared" si="24"/>
        <v>1</v>
      </c>
      <c r="H256" s="108"/>
      <c r="I256" s="108"/>
      <c r="J256" s="108">
        <v>1416.8</v>
      </c>
      <c r="K256" s="108"/>
      <c r="L256" s="92"/>
      <c r="M256" s="92"/>
      <c r="N256" s="4"/>
      <c r="O256" s="4"/>
      <c r="P256" s="149"/>
      <c r="Q256" s="149"/>
      <c r="R256" s="96"/>
      <c r="S256" s="5"/>
      <c r="T256" s="5"/>
      <c r="U256" s="5"/>
    </row>
    <row r="257" spans="1:18" ht="17.25" customHeight="1">
      <c r="A257" s="345">
        <v>4</v>
      </c>
      <c r="B257" s="320" t="s">
        <v>163</v>
      </c>
      <c r="C257" s="464">
        <v>19.100579999999997</v>
      </c>
      <c r="D257" s="464">
        <v>14.03568</v>
      </c>
      <c r="E257" s="464">
        <v>14.03568</v>
      </c>
      <c r="F257" s="447">
        <f t="shared" si="23"/>
        <v>0</v>
      </c>
      <c r="G257" s="465">
        <f t="shared" si="24"/>
        <v>1</v>
      </c>
      <c r="H257" s="108"/>
      <c r="I257" s="108"/>
      <c r="J257" s="108">
        <f>SUM(J255:J256)</f>
        <v>3627.1000000000004</v>
      </c>
      <c r="K257" s="108"/>
      <c r="L257" s="92"/>
      <c r="M257" s="92"/>
      <c r="N257" s="4"/>
      <c r="O257" s="4"/>
      <c r="P257" s="96"/>
      <c r="Q257" s="96"/>
      <c r="R257" s="148"/>
    </row>
    <row r="258" spans="1:18" ht="17.25" customHeight="1">
      <c r="A258" s="345">
        <v>5</v>
      </c>
      <c r="B258" s="320" t="s">
        <v>164</v>
      </c>
      <c r="C258" s="464">
        <v>34.00599</v>
      </c>
      <c r="D258" s="464">
        <v>35.24435999999999</v>
      </c>
      <c r="E258" s="464">
        <v>35.24435999999999</v>
      </c>
      <c r="F258" s="447">
        <f t="shared" si="23"/>
        <v>0</v>
      </c>
      <c r="G258" s="465">
        <f t="shared" si="24"/>
        <v>1</v>
      </c>
      <c r="H258" s="108"/>
      <c r="I258" s="108"/>
      <c r="J258" s="108"/>
      <c r="K258" s="108"/>
      <c r="L258" s="92"/>
      <c r="M258" s="92"/>
      <c r="N258" s="4"/>
      <c r="O258" s="4"/>
      <c r="P258" s="96"/>
      <c r="Q258" s="96"/>
      <c r="R258" s="96"/>
    </row>
    <row r="259" spans="1:21" ht="17.25" customHeight="1">
      <c r="A259" s="345">
        <v>6</v>
      </c>
      <c r="B259" s="320" t="s">
        <v>165</v>
      </c>
      <c r="C259" s="466">
        <v>18.31869</v>
      </c>
      <c r="D259" s="466">
        <v>18.860819999999997</v>
      </c>
      <c r="E259" s="466">
        <v>18.860819999999997</v>
      </c>
      <c r="F259" s="447">
        <f t="shared" si="23"/>
        <v>0</v>
      </c>
      <c r="G259" s="465">
        <f t="shared" si="24"/>
        <v>1</v>
      </c>
      <c r="H259" s="108"/>
      <c r="I259" s="108"/>
      <c r="J259" s="108">
        <v>2210.3</v>
      </c>
      <c r="K259" s="108"/>
      <c r="L259" s="92"/>
      <c r="M259" s="92"/>
      <c r="N259" s="4"/>
      <c r="O259" s="4"/>
      <c r="P259" s="96"/>
      <c r="Q259" s="96"/>
      <c r="R259" s="148"/>
      <c r="S259" s="5"/>
      <c r="T259" s="5"/>
      <c r="U259" s="5"/>
    </row>
    <row r="260" spans="1:21" ht="17.25" customHeight="1">
      <c r="A260" s="345">
        <v>7</v>
      </c>
      <c r="B260" s="320" t="s">
        <v>143</v>
      </c>
      <c r="C260" s="466">
        <v>19.726589999999998</v>
      </c>
      <c r="D260" s="466">
        <v>20.418509999999998</v>
      </c>
      <c r="E260" s="466">
        <v>20.418509999999998</v>
      </c>
      <c r="F260" s="447">
        <f t="shared" si="23"/>
        <v>0</v>
      </c>
      <c r="G260" s="465">
        <f t="shared" si="24"/>
        <v>1</v>
      </c>
      <c r="H260" s="108"/>
      <c r="I260" s="108"/>
      <c r="J260" s="108">
        <v>1416.8</v>
      </c>
      <c r="K260" s="108"/>
      <c r="L260" s="92"/>
      <c r="M260" s="92"/>
      <c r="N260" s="4"/>
      <c r="O260" s="4"/>
      <c r="P260" s="149"/>
      <c r="Q260" s="149"/>
      <c r="R260" s="96"/>
      <c r="S260" s="5"/>
      <c r="T260" s="5"/>
      <c r="U260" s="5"/>
    </row>
    <row r="261" spans="1:21" ht="17.25" customHeight="1">
      <c r="A261" s="345">
        <v>8</v>
      </c>
      <c r="B261" s="320" t="s">
        <v>166</v>
      </c>
      <c r="C261" s="467">
        <v>29.30163</v>
      </c>
      <c r="D261" s="467">
        <v>30.059549999999998</v>
      </c>
      <c r="E261" s="467">
        <v>30.059549999999998</v>
      </c>
      <c r="F261" s="447">
        <f t="shared" si="23"/>
        <v>0</v>
      </c>
      <c r="G261" s="465">
        <f t="shared" si="24"/>
        <v>1</v>
      </c>
      <c r="H261" s="108"/>
      <c r="I261" s="108"/>
      <c r="J261" s="108"/>
      <c r="K261" s="108"/>
      <c r="L261" s="92"/>
      <c r="M261" s="92"/>
      <c r="N261" s="4"/>
      <c r="O261" s="4"/>
      <c r="P261" s="149"/>
      <c r="Q261" s="149"/>
      <c r="R261" s="96"/>
      <c r="S261" s="5"/>
      <c r="T261" s="5"/>
      <c r="U261" s="5"/>
    </row>
    <row r="262" spans="1:21" ht="17.25" customHeight="1">
      <c r="A262" s="345">
        <v>9</v>
      </c>
      <c r="B262" s="320" t="s">
        <v>144</v>
      </c>
      <c r="C262" s="467">
        <v>56.2521</v>
      </c>
      <c r="D262" s="467">
        <v>57.881370000000004</v>
      </c>
      <c r="E262" s="467">
        <v>57.881370000000004</v>
      </c>
      <c r="F262" s="447">
        <f t="shared" si="23"/>
        <v>0</v>
      </c>
      <c r="G262" s="465">
        <f t="shared" si="24"/>
        <v>1</v>
      </c>
      <c r="H262" s="108"/>
      <c r="I262" s="108"/>
      <c r="J262" s="108"/>
      <c r="K262" s="108"/>
      <c r="L262" s="92"/>
      <c r="M262" s="92"/>
      <c r="N262" s="4"/>
      <c r="O262" s="4"/>
      <c r="P262" s="149"/>
      <c r="Q262" s="149"/>
      <c r="R262" s="96"/>
      <c r="S262" s="5"/>
      <c r="T262" s="5"/>
      <c r="U262" s="5"/>
    </row>
    <row r="263" spans="1:21" ht="17.25" customHeight="1">
      <c r="A263" s="345">
        <v>10</v>
      </c>
      <c r="B263" s="320" t="s">
        <v>167</v>
      </c>
      <c r="C263" s="467">
        <v>19.58379</v>
      </c>
      <c r="D263" s="467">
        <v>19.831500000000002</v>
      </c>
      <c r="E263" s="467">
        <v>19.831500000000002</v>
      </c>
      <c r="F263" s="447">
        <f t="shared" si="23"/>
        <v>0</v>
      </c>
      <c r="G263" s="465">
        <f t="shared" si="24"/>
        <v>1</v>
      </c>
      <c r="H263" s="108"/>
      <c r="I263" s="108"/>
      <c r="J263" s="108"/>
      <c r="K263" s="108"/>
      <c r="L263" s="92"/>
      <c r="M263" s="92"/>
      <c r="N263" s="4"/>
      <c r="O263" s="4"/>
      <c r="P263" s="149"/>
      <c r="Q263" s="149"/>
      <c r="R263" s="96"/>
      <c r="S263" s="5"/>
      <c r="T263" s="5"/>
      <c r="U263" s="5"/>
    </row>
    <row r="264" spans="1:21" ht="17.25" customHeight="1">
      <c r="A264" s="345">
        <v>11</v>
      </c>
      <c r="B264" s="320" t="s">
        <v>145</v>
      </c>
      <c r="C264" s="467">
        <v>24.195689999999995</v>
      </c>
      <c r="D264" s="467">
        <v>25.261259999999996</v>
      </c>
      <c r="E264" s="467">
        <v>25.261259999999996</v>
      </c>
      <c r="F264" s="447">
        <f t="shared" si="23"/>
        <v>0</v>
      </c>
      <c r="G264" s="465">
        <f t="shared" si="24"/>
        <v>1</v>
      </c>
      <c r="H264" s="108"/>
      <c r="I264" s="108"/>
      <c r="J264" s="108"/>
      <c r="K264" s="108"/>
      <c r="L264" s="92"/>
      <c r="M264" s="92"/>
      <c r="N264" s="4"/>
      <c r="O264" s="4"/>
      <c r="P264" s="149"/>
      <c r="Q264" s="149"/>
      <c r="R264" s="96"/>
      <c r="S264" s="5"/>
      <c r="T264" s="5"/>
      <c r="U264" s="5"/>
    </row>
    <row r="265" spans="1:18" ht="17.25" customHeight="1" thickBot="1">
      <c r="A265" s="426"/>
      <c r="B265" s="338" t="s">
        <v>11</v>
      </c>
      <c r="C265" s="468">
        <f>SUM(C254:C264)</f>
        <v>371.73372</v>
      </c>
      <c r="D265" s="468">
        <f>SUM(D254:D264)</f>
        <v>368.56755</v>
      </c>
      <c r="E265" s="468">
        <f>SUM(E254:E264)</f>
        <v>368.56755</v>
      </c>
      <c r="F265" s="469">
        <f t="shared" si="23"/>
        <v>0</v>
      </c>
      <c r="G265" s="470">
        <f t="shared" si="24"/>
        <v>1</v>
      </c>
      <c r="H265" s="108"/>
      <c r="I265" s="108"/>
      <c r="J265" s="108"/>
      <c r="K265" s="108"/>
      <c r="L265" s="92"/>
      <c r="M265" s="92"/>
      <c r="N265" s="4"/>
      <c r="O265" s="4"/>
      <c r="P265" s="92"/>
      <c r="Q265" s="96"/>
      <c r="R265" s="96"/>
    </row>
    <row r="266" spans="1:15" ht="16.5">
      <c r="A266" s="471"/>
      <c r="B266" s="472"/>
      <c r="C266" s="473"/>
      <c r="D266" s="474"/>
      <c r="E266" s="475"/>
      <c r="F266" s="459"/>
      <c r="G266" s="476"/>
      <c r="H266" s="95"/>
      <c r="I266" s="95"/>
      <c r="J266" s="95">
        <f>J257/100</f>
        <v>36.271</v>
      </c>
      <c r="K266" s="95"/>
      <c r="N266" s="4"/>
      <c r="O266" s="4"/>
    </row>
    <row r="267" spans="1:18" ht="12" customHeight="1">
      <c r="A267" s="231"/>
      <c r="B267" s="11"/>
      <c r="C267" s="11"/>
      <c r="D267" s="231"/>
      <c r="E267" s="22"/>
      <c r="F267" s="11"/>
      <c r="G267" s="108"/>
      <c r="H267" s="150"/>
      <c r="I267" s="150"/>
      <c r="J267" s="150"/>
      <c r="K267" s="150"/>
      <c r="L267" s="151"/>
      <c r="M267" s="151"/>
      <c r="N267" s="4"/>
      <c r="O267" s="4"/>
      <c r="P267" s="152"/>
      <c r="Q267" s="152"/>
      <c r="R267" s="152"/>
    </row>
    <row r="268" spans="1:23" ht="16.5">
      <c r="A268" s="684" t="s">
        <v>70</v>
      </c>
      <c r="B268" s="684"/>
      <c r="C268" s="684"/>
      <c r="D268" s="684"/>
      <c r="E268" s="684"/>
      <c r="F268" s="11"/>
      <c r="G268" s="108"/>
      <c r="H268" s="108"/>
      <c r="I268" s="108"/>
      <c r="J268" s="108"/>
      <c r="K268" s="108"/>
      <c r="L268" s="92"/>
      <c r="M268" s="92"/>
      <c r="N268" s="4"/>
      <c r="O268" s="4"/>
      <c r="P268" s="153"/>
      <c r="Q268" s="153"/>
      <c r="R268" s="153"/>
      <c r="S268" s="154"/>
      <c r="T268" s="84"/>
      <c r="U268" s="84"/>
      <c r="V268" s="84"/>
      <c r="W268" s="84"/>
    </row>
    <row r="269" spans="1:23" ht="16.5">
      <c r="A269" s="414"/>
      <c r="B269" s="273"/>
      <c r="C269" s="273"/>
      <c r="D269" s="477"/>
      <c r="E269" s="478"/>
      <c r="F269" s="155"/>
      <c r="G269" s="150"/>
      <c r="H269" s="156">
        <v>632.1899999999999</v>
      </c>
      <c r="I269" s="157">
        <v>517.15</v>
      </c>
      <c r="J269" s="157">
        <f>H269+I269</f>
        <v>1149.34</v>
      </c>
      <c r="K269" s="80"/>
      <c r="L269" s="4"/>
      <c r="M269" s="4"/>
      <c r="N269" s="4"/>
      <c r="O269" s="4"/>
      <c r="P269" s="158"/>
      <c r="Q269" s="159"/>
      <c r="R269" s="160"/>
      <c r="S269" s="161"/>
      <c r="T269" s="161"/>
      <c r="U269" s="161"/>
      <c r="V269" s="161"/>
      <c r="W269" s="154"/>
    </row>
    <row r="270" spans="1:23" ht="16.5">
      <c r="A270" s="429" t="s">
        <v>151</v>
      </c>
      <c r="B270" s="429"/>
      <c r="C270" s="479"/>
      <c r="D270" s="479"/>
      <c r="E270" s="443"/>
      <c r="F270" s="107"/>
      <c r="G270" s="108"/>
      <c r="H270" s="156">
        <v>399.24</v>
      </c>
      <c r="I270" s="157">
        <v>246.92</v>
      </c>
      <c r="J270" s="157">
        <f>H270+I270</f>
        <v>646.16</v>
      </c>
      <c r="K270" s="80"/>
      <c r="L270" s="4"/>
      <c r="M270" s="4"/>
      <c r="N270" s="4"/>
      <c r="O270" s="4"/>
      <c r="P270" s="158"/>
      <c r="Q270" s="159"/>
      <c r="R270" s="160"/>
      <c r="S270" s="161"/>
      <c r="T270" s="161"/>
      <c r="U270" s="161"/>
      <c r="V270" s="161"/>
      <c r="W270" s="154"/>
    </row>
    <row r="271" spans="1:23" ht="16.5">
      <c r="A271" s="430" t="s">
        <v>235</v>
      </c>
      <c r="B271" s="430"/>
      <c r="C271" s="413"/>
      <c r="D271" s="414"/>
      <c r="E271" s="480"/>
      <c r="F271" s="94"/>
      <c r="G271" s="111"/>
      <c r="H271" s="156">
        <v>318.36</v>
      </c>
      <c r="I271" s="157">
        <v>192.34</v>
      </c>
      <c r="J271" s="157">
        <f>H271+I271</f>
        <v>510.70000000000005</v>
      </c>
      <c r="K271" s="80"/>
      <c r="L271" s="4"/>
      <c r="M271" s="4"/>
      <c r="N271" s="4"/>
      <c r="O271" s="4"/>
      <c r="P271" s="158"/>
      <c r="Q271" s="159"/>
      <c r="R271" s="160"/>
      <c r="S271" s="161"/>
      <c r="T271" s="161"/>
      <c r="U271" s="161"/>
      <c r="V271" s="161"/>
      <c r="W271" s="154"/>
    </row>
    <row r="272" spans="1:23" ht="17.25" thickBot="1">
      <c r="A272" s="481" t="s">
        <v>236</v>
      </c>
      <c r="B272" s="481"/>
      <c r="C272" s="415"/>
      <c r="D272" s="414"/>
      <c r="E272" s="480" t="s">
        <v>28</v>
      </c>
      <c r="F272" s="11"/>
      <c r="G272" s="95"/>
      <c r="H272" s="156">
        <v>269.15999999999997</v>
      </c>
      <c r="I272" s="157">
        <v>117.21000000000001</v>
      </c>
      <c r="J272" s="157">
        <f>H272+I272</f>
        <v>386.37</v>
      </c>
      <c r="K272" s="80"/>
      <c r="L272" s="4"/>
      <c r="M272" s="4"/>
      <c r="N272" s="4"/>
      <c r="O272" s="4"/>
      <c r="P272" s="158"/>
      <c r="Q272" s="159"/>
      <c r="R272" s="160"/>
      <c r="S272" s="161"/>
      <c r="T272" s="161"/>
      <c r="U272" s="161"/>
      <c r="V272" s="161"/>
      <c r="W272" s="154"/>
    </row>
    <row r="273" spans="1:24" ht="48">
      <c r="A273" s="285" t="s">
        <v>9</v>
      </c>
      <c r="B273" s="334" t="s">
        <v>10</v>
      </c>
      <c r="C273" s="334" t="s">
        <v>213</v>
      </c>
      <c r="D273" s="334" t="s">
        <v>237</v>
      </c>
      <c r="E273" s="418" t="s">
        <v>238</v>
      </c>
      <c r="F273" s="706"/>
      <c r="G273" s="707"/>
      <c r="H273" s="708"/>
      <c r="I273" s="162"/>
      <c r="J273" s="162"/>
      <c r="K273" s="163"/>
      <c r="L273" s="697"/>
      <c r="M273" s="698"/>
      <c r="N273" s="699"/>
      <c r="P273" s="723"/>
      <c r="Q273" s="723"/>
      <c r="R273" s="723"/>
      <c r="S273" s="76"/>
      <c r="T273" s="164"/>
      <c r="U273" s="164"/>
      <c r="V273" s="164"/>
      <c r="W273" s="164"/>
      <c r="X273" s="5"/>
    </row>
    <row r="274" spans="1:24" ht="17.25" customHeight="1">
      <c r="A274" s="345">
        <v>1</v>
      </c>
      <c r="B274" s="320" t="s">
        <v>141</v>
      </c>
      <c r="C274" s="482">
        <v>1044.870066</v>
      </c>
      <c r="D274" s="483">
        <v>12.39015347964606</v>
      </c>
      <c r="E274" s="484">
        <f>D274/C274</f>
        <v>0.011858080619610802</v>
      </c>
      <c r="F274" s="165"/>
      <c r="G274" s="166"/>
      <c r="H274" s="163"/>
      <c r="I274" s="163"/>
      <c r="J274" s="167"/>
      <c r="K274" s="167"/>
      <c r="L274" s="232"/>
      <c r="M274" s="232"/>
      <c r="N274" s="168"/>
      <c r="P274" s="169"/>
      <c r="Q274" s="169"/>
      <c r="R274" s="232"/>
      <c r="S274" s="76"/>
      <c r="T274" s="164"/>
      <c r="U274" s="164"/>
      <c r="V274" s="164"/>
      <c r="W274" s="164"/>
      <c r="X274" s="5"/>
    </row>
    <row r="275" spans="1:24" ht="17.25" customHeight="1">
      <c r="A275" s="345">
        <v>2</v>
      </c>
      <c r="B275" s="320" t="s">
        <v>162</v>
      </c>
      <c r="C275" s="482">
        <v>482.084022</v>
      </c>
      <c r="D275" s="483">
        <v>6.58965891005837</v>
      </c>
      <c r="E275" s="484">
        <f aca="true" t="shared" si="25" ref="E275:E285">D275/C275</f>
        <v>0.013669108722417625</v>
      </c>
      <c r="F275" s="165"/>
      <c r="G275" s="166"/>
      <c r="H275" s="163"/>
      <c r="I275" s="163"/>
      <c r="J275" s="167"/>
      <c r="K275" s="167"/>
      <c r="L275" s="232"/>
      <c r="M275" s="232"/>
      <c r="N275" s="168"/>
      <c r="P275" s="169"/>
      <c r="Q275" s="169"/>
      <c r="R275" s="232"/>
      <c r="S275" s="76"/>
      <c r="T275" s="164"/>
      <c r="U275" s="164"/>
      <c r="V275" s="164"/>
      <c r="W275" s="164"/>
      <c r="X275" s="5"/>
    </row>
    <row r="276" spans="1:24" ht="17.25" customHeight="1">
      <c r="A276" s="345">
        <v>3</v>
      </c>
      <c r="B276" s="320" t="s">
        <v>142</v>
      </c>
      <c r="C276" s="482">
        <v>664.33536</v>
      </c>
      <c r="D276" s="483">
        <v>8.130714803297998</v>
      </c>
      <c r="E276" s="484">
        <f t="shared" si="25"/>
        <v>0.01223887104744507</v>
      </c>
      <c r="F276" s="165"/>
      <c r="G276" s="166"/>
      <c r="H276" s="163"/>
      <c r="I276" s="163"/>
      <c r="J276" s="167"/>
      <c r="K276" s="167"/>
      <c r="L276" s="232"/>
      <c r="M276" s="232"/>
      <c r="N276" s="168"/>
      <c r="P276" s="169"/>
      <c r="Q276" s="169"/>
      <c r="R276" s="232"/>
      <c r="S276" s="76"/>
      <c r="T276" s="164"/>
      <c r="U276" s="164"/>
      <c r="V276" s="164"/>
      <c r="W276" s="164"/>
      <c r="X276" s="5"/>
    </row>
    <row r="277" spans="1:24" ht="17.25" customHeight="1">
      <c r="A277" s="345">
        <v>4</v>
      </c>
      <c r="B277" s="320" t="s">
        <v>163</v>
      </c>
      <c r="C277" s="482">
        <v>276.694344</v>
      </c>
      <c r="D277" s="483">
        <v>3.195516770979392</v>
      </c>
      <c r="E277" s="484">
        <f t="shared" si="25"/>
        <v>0.011548905282210583</v>
      </c>
      <c r="F277" s="165"/>
      <c r="G277" s="166"/>
      <c r="H277" s="163"/>
      <c r="I277" s="163"/>
      <c r="J277" s="167"/>
      <c r="K277" s="167"/>
      <c r="L277" s="232"/>
      <c r="M277" s="232"/>
      <c r="N277" s="168"/>
      <c r="P277" s="169"/>
      <c r="Q277" s="169"/>
      <c r="R277" s="232"/>
      <c r="S277" s="76"/>
      <c r="T277" s="164"/>
      <c r="U277" s="164"/>
      <c r="V277" s="164"/>
      <c r="W277" s="164"/>
      <c r="X277" s="5"/>
    </row>
    <row r="278" spans="1:24" ht="17.25" customHeight="1">
      <c r="A278" s="345">
        <v>5</v>
      </c>
      <c r="B278" s="320" t="s">
        <v>164</v>
      </c>
      <c r="C278" s="482">
        <v>492.686202</v>
      </c>
      <c r="D278" s="483">
        <v>9.893652443915002</v>
      </c>
      <c r="E278" s="484">
        <f t="shared" si="25"/>
        <v>0.020081042261287037</v>
      </c>
      <c r="F278" s="165"/>
      <c r="G278" s="166"/>
      <c r="H278" s="163"/>
      <c r="I278" s="163"/>
      <c r="J278" s="167"/>
      <c r="K278" s="167"/>
      <c r="L278" s="232"/>
      <c r="M278" s="232"/>
      <c r="N278" s="168"/>
      <c r="P278" s="169"/>
      <c r="Q278" s="169"/>
      <c r="R278" s="232"/>
      <c r="S278" s="76"/>
      <c r="T278" s="164"/>
      <c r="U278" s="164"/>
      <c r="V278" s="164"/>
      <c r="W278" s="164"/>
      <c r="X278" s="5"/>
    </row>
    <row r="279" spans="1:24" ht="17.25" customHeight="1">
      <c r="A279" s="345">
        <v>6</v>
      </c>
      <c r="B279" s="320" t="s">
        <v>165</v>
      </c>
      <c r="C279" s="482">
        <v>265.397562</v>
      </c>
      <c r="D279" s="483">
        <v>3.000487841145384</v>
      </c>
      <c r="E279" s="484">
        <f t="shared" si="25"/>
        <v>0.011305634530076747</v>
      </c>
      <c r="F279" s="165"/>
      <c r="G279" s="166"/>
      <c r="H279" s="163"/>
      <c r="I279" s="163"/>
      <c r="J279" s="167"/>
      <c r="K279" s="167"/>
      <c r="L279" s="232"/>
      <c r="M279" s="232"/>
      <c r="N279" s="168"/>
      <c r="P279" s="169"/>
      <c r="Q279" s="169"/>
      <c r="R279" s="232"/>
      <c r="S279" s="76"/>
      <c r="T279" s="164"/>
      <c r="U279" s="164"/>
      <c r="V279" s="164"/>
      <c r="W279" s="164"/>
      <c r="X279" s="5"/>
    </row>
    <row r="280" spans="1:24" ht="17.25" customHeight="1">
      <c r="A280" s="345">
        <v>7</v>
      </c>
      <c r="B280" s="320" t="s">
        <v>143</v>
      </c>
      <c r="C280" s="482">
        <v>285.81640200000004</v>
      </c>
      <c r="D280" s="483">
        <v>3.8267589649551272</v>
      </c>
      <c r="E280" s="484">
        <f t="shared" si="25"/>
        <v>0.013388871101089316</v>
      </c>
      <c r="F280" s="165"/>
      <c r="G280" s="166"/>
      <c r="H280" s="163"/>
      <c r="I280" s="163"/>
      <c r="J280" s="167"/>
      <c r="K280" s="167"/>
      <c r="L280" s="232"/>
      <c r="M280" s="232"/>
      <c r="N280" s="168"/>
      <c r="P280" s="169"/>
      <c r="Q280" s="169"/>
      <c r="R280" s="232"/>
      <c r="S280" s="76"/>
      <c r="T280" s="164"/>
      <c r="U280" s="164"/>
      <c r="V280" s="164"/>
      <c r="W280" s="164"/>
      <c r="X280" s="5"/>
    </row>
    <row r="281" spans="1:24" ht="17.25" customHeight="1">
      <c r="A281" s="345">
        <v>8</v>
      </c>
      <c r="B281" s="320" t="s">
        <v>166</v>
      </c>
      <c r="C281" s="485">
        <v>424.476414</v>
      </c>
      <c r="D281" s="486">
        <v>4.544203973167178</v>
      </c>
      <c r="E281" s="484">
        <f t="shared" si="25"/>
        <v>0.010705433384025851</v>
      </c>
      <c r="F281" s="165"/>
      <c r="G281" s="166"/>
      <c r="H281" s="163"/>
      <c r="I281" s="163"/>
      <c r="J281" s="167"/>
      <c r="K281" s="167"/>
      <c r="L281" s="232"/>
      <c r="M281" s="232"/>
      <c r="N281" s="168"/>
      <c r="P281" s="169"/>
      <c r="Q281" s="169"/>
      <c r="R281" s="232"/>
      <c r="S281" s="76"/>
      <c r="T281" s="164"/>
      <c r="U281" s="164"/>
      <c r="V281" s="164"/>
      <c r="W281" s="164"/>
      <c r="X281" s="5"/>
    </row>
    <row r="282" spans="1:24" ht="17.25" customHeight="1">
      <c r="A282" s="345">
        <v>9</v>
      </c>
      <c r="B282" s="320" t="s">
        <v>144</v>
      </c>
      <c r="C282" s="485">
        <v>814.8723600000001</v>
      </c>
      <c r="D282" s="486">
        <v>4.304662781601742</v>
      </c>
      <c r="E282" s="484">
        <f t="shared" si="25"/>
        <v>0.005282622153979725</v>
      </c>
      <c r="F282" s="165"/>
      <c r="G282" s="166"/>
      <c r="H282" s="163"/>
      <c r="I282" s="163"/>
      <c r="J282" s="167"/>
      <c r="K282" s="167"/>
      <c r="L282" s="232"/>
      <c r="M282" s="232"/>
      <c r="N282" s="168"/>
      <c r="P282" s="169"/>
      <c r="Q282" s="169"/>
      <c r="R282" s="232"/>
      <c r="S282" s="76"/>
      <c r="T282" s="164"/>
      <c r="U282" s="164"/>
      <c r="V282" s="164"/>
      <c r="W282" s="164"/>
      <c r="X282" s="5"/>
    </row>
    <row r="283" spans="1:24" ht="17.25" customHeight="1">
      <c r="A283" s="345">
        <v>10</v>
      </c>
      <c r="B283" s="320" t="s">
        <v>167</v>
      </c>
      <c r="C283" s="485">
        <v>283.68838200000005</v>
      </c>
      <c r="D283" s="486">
        <v>3.181558083405621</v>
      </c>
      <c r="E283" s="484">
        <f t="shared" si="25"/>
        <v>0.011214974899485381</v>
      </c>
      <c r="F283" s="165"/>
      <c r="G283" s="166"/>
      <c r="H283" s="163"/>
      <c r="I283" s="163"/>
      <c r="J283" s="167"/>
      <c r="K283" s="167"/>
      <c r="L283" s="232"/>
      <c r="M283" s="232"/>
      <c r="N283" s="168"/>
      <c r="P283" s="169"/>
      <c r="Q283" s="169"/>
      <c r="R283" s="232"/>
      <c r="S283" s="76"/>
      <c r="T283" s="164"/>
      <c r="U283" s="164"/>
      <c r="V283" s="164"/>
      <c r="W283" s="164"/>
      <c r="X283" s="5"/>
    </row>
    <row r="284" spans="1:24" ht="17.25" customHeight="1">
      <c r="A284" s="345">
        <v>11</v>
      </c>
      <c r="B284" s="320" t="s">
        <v>145</v>
      </c>
      <c r="C284" s="485">
        <v>350.518362</v>
      </c>
      <c r="D284" s="486">
        <v>3.648815226252509</v>
      </c>
      <c r="E284" s="484">
        <f t="shared" si="25"/>
        <v>0.010409769135725075</v>
      </c>
      <c r="F284" s="165"/>
      <c r="G284" s="166"/>
      <c r="H284" s="163"/>
      <c r="I284" s="163"/>
      <c r="J284" s="167"/>
      <c r="K284" s="167"/>
      <c r="L284" s="232"/>
      <c r="M284" s="232"/>
      <c r="N284" s="168"/>
      <c r="P284" s="169"/>
      <c r="Q284" s="169"/>
      <c r="R284" s="232"/>
      <c r="S284" s="76"/>
      <c r="T284" s="164"/>
      <c r="U284" s="164"/>
      <c r="V284" s="164"/>
      <c r="W284" s="164"/>
      <c r="X284" s="5"/>
    </row>
    <row r="285" spans="1:19" ht="17.25" customHeight="1" thickBot="1">
      <c r="A285" s="487"/>
      <c r="B285" s="488" t="s">
        <v>20</v>
      </c>
      <c r="C285" s="489">
        <f>SUM(C274:C284)</f>
        <v>5385.4394760000005</v>
      </c>
      <c r="D285" s="489">
        <f>SUM(D274:D284)</f>
        <v>62.70618327842438</v>
      </c>
      <c r="E285" s="307">
        <f t="shared" si="25"/>
        <v>0.011643652028376148</v>
      </c>
      <c r="F285" s="44"/>
      <c r="G285" s="44"/>
      <c r="H285" s="44"/>
      <c r="I285" s="108"/>
      <c r="J285" s="170"/>
      <c r="K285" s="170"/>
      <c r="L285" s="171"/>
      <c r="M285" s="171"/>
      <c r="N285" s="168"/>
      <c r="P285" s="168"/>
      <c r="Q285" s="168"/>
      <c r="R285" s="168"/>
      <c r="S285" s="96"/>
    </row>
    <row r="286" spans="1:18" s="69" customFormat="1" ht="15.75">
      <c r="A286" s="231"/>
      <c r="B286" s="11"/>
      <c r="C286" s="11"/>
      <c r="D286" s="231"/>
      <c r="E286" s="22"/>
      <c r="F286" s="11"/>
      <c r="G286" s="172"/>
      <c r="H286" s="108"/>
      <c r="I286" s="108"/>
      <c r="J286" s="108"/>
      <c r="K286" s="108"/>
      <c r="L286" s="109"/>
      <c r="M286" s="109"/>
      <c r="N286" s="109"/>
      <c r="O286" s="110"/>
      <c r="P286" s="110"/>
      <c r="Q286" s="110"/>
      <c r="R286" s="110"/>
    </row>
    <row r="287" spans="1:11" ht="16.5">
      <c r="A287" s="430" t="s">
        <v>239</v>
      </c>
      <c r="B287" s="430"/>
      <c r="C287" s="413"/>
      <c r="D287" s="414"/>
      <c r="E287" s="480"/>
      <c r="F287" s="94"/>
      <c r="G287" s="111"/>
      <c r="H287" s="95"/>
      <c r="I287" s="95"/>
      <c r="J287" s="95"/>
      <c r="K287" s="95"/>
    </row>
    <row r="288" spans="1:15" ht="17.25" thickBot="1">
      <c r="A288" s="490" t="s">
        <v>182</v>
      </c>
      <c r="B288" s="490"/>
      <c r="C288" s="415"/>
      <c r="D288" s="414"/>
      <c r="E288" s="480" t="s">
        <v>28</v>
      </c>
      <c r="F288" s="11"/>
      <c r="G288" s="95"/>
      <c r="H288" s="95"/>
      <c r="I288" s="95"/>
      <c r="J288" s="95"/>
      <c r="K288" s="95"/>
      <c r="N288" s="4"/>
      <c r="O288" s="4"/>
    </row>
    <row r="289" spans="1:16" ht="63.75">
      <c r="A289" s="285" t="s">
        <v>9</v>
      </c>
      <c r="B289" s="334" t="s">
        <v>10</v>
      </c>
      <c r="C289" s="334" t="str">
        <f>C273</f>
        <v>Allocation for 2018-19                                </v>
      </c>
      <c r="D289" s="334" t="s">
        <v>217</v>
      </c>
      <c r="E289" s="418" t="s">
        <v>174</v>
      </c>
      <c r="F289" s="11"/>
      <c r="G289" s="95"/>
      <c r="H289" s="95"/>
      <c r="I289" s="95"/>
      <c r="J289" s="95"/>
      <c r="K289" s="95"/>
      <c r="L289" s="731"/>
      <c r="M289" s="731"/>
      <c r="N289" s="731"/>
      <c r="O289" s="158"/>
      <c r="P289" s="5"/>
    </row>
    <row r="290" spans="1:16" ht="17.25" customHeight="1">
      <c r="A290" s="345">
        <v>1</v>
      </c>
      <c r="B290" s="320" t="s">
        <v>141</v>
      </c>
      <c r="C290" s="482">
        <v>1044.870066</v>
      </c>
      <c r="D290" s="483">
        <v>16.543669727897566</v>
      </c>
      <c r="E290" s="364">
        <f>D290/C290</f>
        <v>0.015833231581827676</v>
      </c>
      <c r="F290" s="11"/>
      <c r="G290" s="95"/>
      <c r="H290" s="95"/>
      <c r="I290" s="95"/>
      <c r="J290" s="95"/>
      <c r="K290" s="95"/>
      <c r="L290" s="173"/>
      <c r="M290" s="117"/>
      <c r="N290" s="117"/>
      <c r="O290" s="158"/>
      <c r="P290" s="5"/>
    </row>
    <row r="291" spans="1:16" ht="17.25" customHeight="1">
      <c r="A291" s="345">
        <v>2</v>
      </c>
      <c r="B291" s="320" t="s">
        <v>162</v>
      </c>
      <c r="C291" s="482">
        <v>482.084022</v>
      </c>
      <c r="D291" s="483">
        <v>8.820514544618732</v>
      </c>
      <c r="E291" s="364">
        <f aca="true" t="shared" si="26" ref="E291:E300">D291/C291</f>
        <v>0.01829663324668066</v>
      </c>
      <c r="F291" s="11"/>
      <c r="G291" s="95"/>
      <c r="H291" s="95"/>
      <c r="I291" s="95"/>
      <c r="J291" s="95"/>
      <c r="K291" s="95"/>
      <c r="L291" s="173"/>
      <c r="M291" s="117"/>
      <c r="N291" s="117"/>
      <c r="O291" s="158"/>
      <c r="P291" s="5"/>
    </row>
    <row r="292" spans="1:16" ht="17.25" customHeight="1">
      <c r="A292" s="345">
        <v>3</v>
      </c>
      <c r="B292" s="320" t="s">
        <v>142</v>
      </c>
      <c r="C292" s="482">
        <v>664.33536</v>
      </c>
      <c r="D292" s="483">
        <v>-54.08039692614332</v>
      </c>
      <c r="E292" s="364">
        <f t="shared" si="26"/>
        <v>-0.08140526634942828</v>
      </c>
      <c r="F292" s="11"/>
      <c r="G292" s="95"/>
      <c r="H292" s="95"/>
      <c r="I292" s="95"/>
      <c r="J292" s="95"/>
      <c r="K292" s="95"/>
      <c r="L292" s="173"/>
      <c r="M292" s="117"/>
      <c r="N292" s="117"/>
      <c r="O292" s="158"/>
      <c r="P292" s="5"/>
    </row>
    <row r="293" spans="1:16" ht="17.25" customHeight="1">
      <c r="A293" s="345">
        <v>4</v>
      </c>
      <c r="B293" s="320" t="s">
        <v>163</v>
      </c>
      <c r="C293" s="482">
        <v>276.694344</v>
      </c>
      <c r="D293" s="483">
        <v>4.010714490914594</v>
      </c>
      <c r="E293" s="364">
        <f t="shared" si="26"/>
        <v>0.014495108331215452</v>
      </c>
      <c r="F293" s="11"/>
      <c r="G293" s="95"/>
      <c r="H293" s="95"/>
      <c r="I293" s="95"/>
      <c r="J293" s="95"/>
      <c r="K293" s="95"/>
      <c r="L293" s="173"/>
      <c r="M293" s="117"/>
      <c r="N293" s="117"/>
      <c r="O293" s="174"/>
      <c r="P293" s="5"/>
    </row>
    <row r="294" spans="1:16" ht="17.25" customHeight="1">
      <c r="A294" s="345">
        <v>5</v>
      </c>
      <c r="B294" s="320" t="s">
        <v>164</v>
      </c>
      <c r="C294" s="482">
        <v>492.686202</v>
      </c>
      <c r="D294" s="483">
        <v>11.962803086764353</v>
      </c>
      <c r="E294" s="364">
        <f t="shared" si="26"/>
        <v>0.024280775548823578</v>
      </c>
      <c r="F294" s="11"/>
      <c r="G294" s="95"/>
      <c r="H294" s="95"/>
      <c r="I294" s="95"/>
      <c r="J294" s="95"/>
      <c r="K294" s="95"/>
      <c r="L294" s="173"/>
      <c r="M294" s="117"/>
      <c r="N294" s="117"/>
      <c r="O294" s="158"/>
      <c r="P294" s="5"/>
    </row>
    <row r="295" spans="1:16" ht="17.25" customHeight="1">
      <c r="A295" s="345">
        <v>6</v>
      </c>
      <c r="B295" s="320" t="s">
        <v>165</v>
      </c>
      <c r="C295" s="482">
        <v>265.397562</v>
      </c>
      <c r="D295" s="483">
        <v>4.059516672374926</v>
      </c>
      <c r="E295" s="364">
        <f t="shared" si="26"/>
        <v>0.015295983285539473</v>
      </c>
      <c r="F295" s="11"/>
      <c r="G295" s="95"/>
      <c r="H295" s="95"/>
      <c r="I295" s="95"/>
      <c r="J295" s="95"/>
      <c r="K295" s="95"/>
      <c r="L295" s="173"/>
      <c r="M295" s="117"/>
      <c r="N295" s="117"/>
      <c r="O295" s="158"/>
      <c r="P295" s="5"/>
    </row>
    <row r="296" spans="1:16" ht="17.25" customHeight="1">
      <c r="A296" s="345">
        <v>7</v>
      </c>
      <c r="B296" s="320" t="s">
        <v>143</v>
      </c>
      <c r="C296" s="482">
        <v>285.81640200000004</v>
      </c>
      <c r="D296" s="483">
        <v>5.284254330453791</v>
      </c>
      <c r="E296" s="364">
        <f t="shared" si="26"/>
        <v>0.018488282315070884</v>
      </c>
      <c r="F296" s="11"/>
      <c r="G296" s="95"/>
      <c r="H296" s="95"/>
      <c r="I296" s="95"/>
      <c r="J296" s="95"/>
      <c r="K296" s="95"/>
      <c r="L296" s="173"/>
      <c r="M296" s="117"/>
      <c r="N296" s="117"/>
      <c r="O296" s="158"/>
      <c r="P296" s="5"/>
    </row>
    <row r="297" spans="1:16" ht="17.25" customHeight="1">
      <c r="A297" s="345">
        <v>8</v>
      </c>
      <c r="B297" s="320" t="s">
        <v>166</v>
      </c>
      <c r="C297" s="485">
        <v>424.476414</v>
      </c>
      <c r="D297" s="486">
        <v>5.879308361376445</v>
      </c>
      <c r="E297" s="364">
        <f t="shared" si="26"/>
        <v>0.013850730376214603</v>
      </c>
      <c r="F297" s="11"/>
      <c r="G297" s="95"/>
      <c r="H297" s="95"/>
      <c r="I297" s="95"/>
      <c r="J297" s="95"/>
      <c r="K297" s="95"/>
      <c r="L297" s="173"/>
      <c r="M297" s="117"/>
      <c r="N297" s="117"/>
      <c r="O297" s="158"/>
      <c r="P297" s="5"/>
    </row>
    <row r="298" spans="1:16" ht="17.25" customHeight="1">
      <c r="A298" s="345">
        <v>9</v>
      </c>
      <c r="B298" s="320" t="s">
        <v>144</v>
      </c>
      <c r="C298" s="485">
        <v>814.8723600000001</v>
      </c>
      <c r="D298" s="486">
        <v>8.505754787389606</v>
      </c>
      <c r="E298" s="364">
        <f t="shared" si="26"/>
        <v>0.010438143695768015</v>
      </c>
      <c r="F298" s="11"/>
      <c r="G298" s="95"/>
      <c r="H298" s="95"/>
      <c r="I298" s="95"/>
      <c r="J298" s="95"/>
      <c r="K298" s="95"/>
      <c r="L298" s="173"/>
      <c r="M298" s="117"/>
      <c r="N298" s="117"/>
      <c r="O298" s="158"/>
      <c r="P298" s="5"/>
    </row>
    <row r="299" spans="1:16" ht="17.25" customHeight="1">
      <c r="A299" s="345">
        <v>10</v>
      </c>
      <c r="B299" s="320" t="s">
        <v>167</v>
      </c>
      <c r="C299" s="485">
        <v>283.68838200000005</v>
      </c>
      <c r="D299" s="486">
        <v>3.004632974414534</v>
      </c>
      <c r="E299" s="364">
        <f t="shared" si="26"/>
        <v>0.010591314854813242</v>
      </c>
      <c r="F299" s="11"/>
      <c r="G299" s="95"/>
      <c r="H299" s="95"/>
      <c r="I299" s="95"/>
      <c r="J299" s="95"/>
      <c r="K299" s="95"/>
      <c r="L299" s="173"/>
      <c r="M299" s="117"/>
      <c r="N299" s="117"/>
      <c r="O299" s="158"/>
      <c r="P299" s="5"/>
    </row>
    <row r="300" spans="1:16" ht="17.25" customHeight="1">
      <c r="A300" s="345">
        <v>11</v>
      </c>
      <c r="B300" s="320" t="s">
        <v>145</v>
      </c>
      <c r="C300" s="485">
        <v>350.518362</v>
      </c>
      <c r="D300" s="486">
        <v>4.215679228363371</v>
      </c>
      <c r="E300" s="364">
        <f t="shared" si="26"/>
        <v>0.012026985417566713</v>
      </c>
      <c r="F300" s="11"/>
      <c r="G300" s="95"/>
      <c r="H300" s="95"/>
      <c r="I300" s="95"/>
      <c r="J300" s="95"/>
      <c r="K300" s="95"/>
      <c r="L300" s="173"/>
      <c r="M300" s="117"/>
      <c r="N300" s="117"/>
      <c r="O300" s="158"/>
      <c r="P300" s="5"/>
    </row>
    <row r="301" spans="1:16" ht="17.25" customHeight="1" thickBot="1">
      <c r="A301" s="280"/>
      <c r="B301" s="491" t="s">
        <v>20</v>
      </c>
      <c r="C301" s="489">
        <f>SUM(C290:C300)</f>
        <v>5385.4394760000005</v>
      </c>
      <c r="D301" s="492">
        <f>SUM(D290:D300)</f>
        <v>18.206451278424595</v>
      </c>
      <c r="E301" s="493">
        <f>D301/C301</f>
        <v>0.003380680696452152</v>
      </c>
      <c r="F301" s="11"/>
      <c r="G301" s="95"/>
      <c r="H301" s="95"/>
      <c r="I301" s="95"/>
      <c r="J301" s="95"/>
      <c r="K301" s="95"/>
      <c r="L301" s="123"/>
      <c r="M301" s="123"/>
      <c r="N301" s="123"/>
      <c r="O301" s="174"/>
      <c r="P301" s="5"/>
    </row>
    <row r="302" spans="1:17" ht="16.5">
      <c r="A302" s="231"/>
      <c r="B302" s="11"/>
      <c r="C302" s="11"/>
      <c r="D302" s="231"/>
      <c r="E302" s="22"/>
      <c r="F302" s="11"/>
      <c r="G302" s="108"/>
      <c r="H302" s="95"/>
      <c r="I302" s="95"/>
      <c r="J302" s="95"/>
      <c r="K302" s="95"/>
      <c r="N302" s="175"/>
      <c r="O302" s="174"/>
      <c r="P302" s="174"/>
      <c r="Q302" s="5"/>
    </row>
    <row r="303" spans="1:11" s="79" customFormat="1" ht="15.75" customHeight="1">
      <c r="A303" s="383" t="s">
        <v>158</v>
      </c>
      <c r="B303" s="383"/>
      <c r="C303" s="383"/>
      <c r="D303" s="383"/>
      <c r="E303" s="383"/>
      <c r="F303" s="383"/>
      <c r="G303" s="78"/>
      <c r="H303" s="78"/>
      <c r="I303" s="78"/>
      <c r="J303" s="78"/>
      <c r="K303" s="78"/>
    </row>
    <row r="304" spans="1:17" ht="32.25">
      <c r="A304" s="266" t="s">
        <v>13</v>
      </c>
      <c r="B304" s="266" t="s">
        <v>183</v>
      </c>
      <c r="C304" s="266" t="s">
        <v>29</v>
      </c>
      <c r="D304" s="494" t="s">
        <v>30</v>
      </c>
      <c r="E304" s="462" t="s">
        <v>31</v>
      </c>
      <c r="F304" s="266" t="s">
        <v>16</v>
      </c>
      <c r="G304" s="114"/>
      <c r="H304" s="95"/>
      <c r="I304" s="95"/>
      <c r="J304" s="95"/>
      <c r="K304" s="95"/>
      <c r="N304" s="175"/>
      <c r="O304" s="174"/>
      <c r="P304" s="174"/>
      <c r="Q304" s="5"/>
    </row>
    <row r="305" spans="1:17" ht="17.25" customHeight="1">
      <c r="A305" s="495">
        <f>C301</f>
        <v>5385.4394760000005</v>
      </c>
      <c r="B305" s="496">
        <f>D285</f>
        <v>62.70618327842438</v>
      </c>
      <c r="C305" s="439">
        <f>E321</f>
        <v>5324.870000000001</v>
      </c>
      <c r="D305" s="442">
        <f>B305+C305</f>
        <v>5387.576183278426</v>
      </c>
      <c r="E305" s="441">
        <f>D305/A305</f>
        <v>1.000396756344203</v>
      </c>
      <c r="F305" s="442">
        <f>A305*85/100</f>
        <v>4577.623554600001</v>
      </c>
      <c r="G305" s="108"/>
      <c r="H305" s="95"/>
      <c r="I305" s="95"/>
      <c r="J305" s="95"/>
      <c r="K305" s="95"/>
      <c r="N305" s="175"/>
      <c r="O305" s="174"/>
      <c r="P305" s="174"/>
      <c r="Q305" s="5"/>
    </row>
    <row r="306" spans="1:17" ht="16.5">
      <c r="A306" s="471"/>
      <c r="B306" s="497"/>
      <c r="C306" s="498"/>
      <c r="D306" s="479"/>
      <c r="E306" s="499"/>
      <c r="F306" s="423"/>
      <c r="G306" s="95"/>
      <c r="H306" s="95"/>
      <c r="I306" s="95"/>
      <c r="J306" s="95"/>
      <c r="K306" s="95"/>
      <c r="N306" s="175"/>
      <c r="O306" s="174"/>
      <c r="P306" s="174"/>
      <c r="Q306" s="5"/>
    </row>
    <row r="307" spans="1:17" ht="16.5">
      <c r="A307" s="430" t="s">
        <v>159</v>
      </c>
      <c r="B307" s="430"/>
      <c r="C307" s="413"/>
      <c r="D307" s="414"/>
      <c r="E307" s="480"/>
      <c r="F307" s="415"/>
      <c r="G307" s="444"/>
      <c r="H307" s="95"/>
      <c r="I307" s="95"/>
      <c r="J307" s="95"/>
      <c r="K307" s="95"/>
      <c r="N307" s="175"/>
      <c r="O307" s="174"/>
      <c r="P307" s="174"/>
      <c r="Q307" s="5"/>
    </row>
    <row r="308" spans="1:17" ht="17.25" thickBot="1">
      <c r="A308" s="481" t="s">
        <v>240</v>
      </c>
      <c r="B308" s="481"/>
      <c r="C308" s="415"/>
      <c r="D308" s="414"/>
      <c r="E308" s="480"/>
      <c r="F308" s="415"/>
      <c r="G308" s="413" t="s">
        <v>28</v>
      </c>
      <c r="H308" s="95"/>
      <c r="I308" s="95"/>
      <c r="J308" s="95"/>
      <c r="K308" s="95"/>
      <c r="N308" s="175"/>
      <c r="O308" s="174"/>
      <c r="P308" s="174"/>
      <c r="Q308" s="5"/>
    </row>
    <row r="309" spans="1:17" ht="78.75">
      <c r="A309" s="274" t="s">
        <v>9</v>
      </c>
      <c r="B309" s="275" t="s">
        <v>10</v>
      </c>
      <c r="C309" s="275" t="str">
        <f>C289</f>
        <v>Allocation for 2018-19                                </v>
      </c>
      <c r="D309" s="275" t="s">
        <v>241</v>
      </c>
      <c r="E309" s="445" t="s">
        <v>155</v>
      </c>
      <c r="F309" s="275" t="s">
        <v>242</v>
      </c>
      <c r="G309" s="446" t="s">
        <v>32</v>
      </c>
      <c r="H309" s="95"/>
      <c r="I309" s="95"/>
      <c r="J309" s="95"/>
      <c r="K309" s="95"/>
      <c r="L309" s="731"/>
      <c r="M309" s="731"/>
      <c r="N309" s="731"/>
      <c r="O309" s="174"/>
      <c r="P309" s="174"/>
      <c r="Q309" s="5"/>
    </row>
    <row r="310" spans="1:17" ht="17.25" customHeight="1">
      <c r="A310" s="345">
        <v>1</v>
      </c>
      <c r="B310" s="320" t="s">
        <v>141</v>
      </c>
      <c r="C310" s="482">
        <v>1044.870066</v>
      </c>
      <c r="D310" s="483">
        <v>12.39015347964606</v>
      </c>
      <c r="E310" s="482">
        <v>1048.7761182482516</v>
      </c>
      <c r="F310" s="500">
        <f>D310+E310</f>
        <v>1061.1662717278975</v>
      </c>
      <c r="G310" s="364">
        <f>F310/C310</f>
        <v>1.0155963944782944</v>
      </c>
      <c r="H310" s="95"/>
      <c r="I310" s="95">
        <v>302.88</v>
      </c>
      <c r="J310" s="176">
        <v>159.32184490705998</v>
      </c>
      <c r="K310" s="177"/>
      <c r="L310" s="173"/>
      <c r="M310" s="117"/>
      <c r="N310" s="117"/>
      <c r="O310" s="5"/>
      <c r="P310" s="174"/>
      <c r="Q310" s="5"/>
    </row>
    <row r="311" spans="1:17" ht="17.25" customHeight="1">
      <c r="A311" s="345">
        <v>2</v>
      </c>
      <c r="B311" s="320" t="s">
        <v>162</v>
      </c>
      <c r="C311" s="482">
        <v>482.084022</v>
      </c>
      <c r="D311" s="483">
        <v>6.58965891005837</v>
      </c>
      <c r="E311" s="482">
        <v>484.3148776345604</v>
      </c>
      <c r="F311" s="500">
        <f aca="true" t="shared" si="27" ref="F311:F320">D311+E311</f>
        <v>490.90453654461874</v>
      </c>
      <c r="G311" s="364">
        <f aca="true" t="shared" si="28" ref="G311:G320">F311/C311</f>
        <v>1.0182966332466807</v>
      </c>
      <c r="H311" s="95"/>
      <c r="I311" s="95">
        <v>140.85999999999999</v>
      </c>
      <c r="J311" s="176">
        <v>68.18971223019832</v>
      </c>
      <c r="K311" s="177"/>
      <c r="L311" s="173"/>
      <c r="M311" s="117"/>
      <c r="N311" s="117"/>
      <c r="O311" s="5"/>
      <c r="P311" s="174"/>
      <c r="Q311" s="5"/>
    </row>
    <row r="312" spans="1:17" ht="17.25" customHeight="1">
      <c r="A312" s="345">
        <v>3</v>
      </c>
      <c r="B312" s="320" t="s">
        <v>142</v>
      </c>
      <c r="C312" s="482">
        <v>664.33536</v>
      </c>
      <c r="D312" s="483">
        <v>8.130714803297998</v>
      </c>
      <c r="E312" s="482">
        <v>602.1242482705588</v>
      </c>
      <c r="F312" s="500">
        <f t="shared" si="27"/>
        <v>610.2549630738569</v>
      </c>
      <c r="G312" s="364">
        <f t="shared" si="28"/>
        <v>0.918594733650572</v>
      </c>
      <c r="H312" s="95"/>
      <c r="I312" s="95">
        <v>253.09</v>
      </c>
      <c r="J312" s="176">
        <v>135.43208798247363</v>
      </c>
      <c r="K312" s="177"/>
      <c r="L312" s="173"/>
      <c r="M312" s="117"/>
      <c r="N312" s="117"/>
      <c r="O312" s="5"/>
      <c r="P312" s="174"/>
      <c r="Q312" s="5"/>
    </row>
    <row r="313" spans="1:17" ht="17.25" customHeight="1">
      <c r="A313" s="345">
        <v>4</v>
      </c>
      <c r="B313" s="320" t="s">
        <v>163</v>
      </c>
      <c r="C313" s="482">
        <v>276.694344</v>
      </c>
      <c r="D313" s="483">
        <v>3.195516770979392</v>
      </c>
      <c r="E313" s="482">
        <v>277.50954171993516</v>
      </c>
      <c r="F313" s="500">
        <f t="shared" si="27"/>
        <v>280.70505849091455</v>
      </c>
      <c r="G313" s="364">
        <f t="shared" si="28"/>
        <v>1.0144951083312153</v>
      </c>
      <c r="H313" s="95"/>
      <c r="I313" s="95">
        <v>193.64000000000001</v>
      </c>
      <c r="J313" s="176">
        <v>99.79781850840723</v>
      </c>
      <c r="K313" s="177"/>
      <c r="L313" s="173"/>
      <c r="M313" s="117"/>
      <c r="N313" s="117"/>
      <c r="O313" s="5"/>
      <c r="P313" s="174"/>
      <c r="Q313" s="5"/>
    </row>
    <row r="314" spans="1:17" ht="17.25" customHeight="1">
      <c r="A314" s="345">
        <v>5</v>
      </c>
      <c r="B314" s="320" t="s">
        <v>164</v>
      </c>
      <c r="C314" s="482">
        <v>492.686202</v>
      </c>
      <c r="D314" s="483">
        <v>9.893652443915002</v>
      </c>
      <c r="E314" s="482">
        <v>485.0576591428493</v>
      </c>
      <c r="F314" s="500">
        <f t="shared" si="27"/>
        <v>494.9513115867643</v>
      </c>
      <c r="G314" s="364">
        <f t="shared" si="28"/>
        <v>1.004597469094059</v>
      </c>
      <c r="H314" s="95"/>
      <c r="I314" s="95">
        <v>166.32</v>
      </c>
      <c r="J314" s="176">
        <v>82.77012930682845</v>
      </c>
      <c r="K314" s="177"/>
      <c r="L314" s="173"/>
      <c r="M314" s="117"/>
      <c r="N314" s="117"/>
      <c r="O314" s="5"/>
      <c r="P314" s="174"/>
      <c r="Q314" s="5"/>
    </row>
    <row r="315" spans="1:17" ht="17.25" customHeight="1">
      <c r="A315" s="345">
        <v>6</v>
      </c>
      <c r="B315" s="320" t="s">
        <v>165</v>
      </c>
      <c r="C315" s="482">
        <v>265.397562</v>
      </c>
      <c r="D315" s="483">
        <v>3.000487841145384</v>
      </c>
      <c r="E315" s="482">
        <v>263.2134798312295</v>
      </c>
      <c r="F315" s="500">
        <f t="shared" si="27"/>
        <v>266.2139676723749</v>
      </c>
      <c r="G315" s="364">
        <f t="shared" si="28"/>
        <v>1.0030761611607228</v>
      </c>
      <c r="H315" s="95"/>
      <c r="I315" s="95">
        <v>319.84</v>
      </c>
      <c r="J315" s="176">
        <v>244.08378816513982</v>
      </c>
      <c r="K315" s="177"/>
      <c r="L315" s="173"/>
      <c r="M315" s="117"/>
      <c r="N315" s="117"/>
      <c r="O315" s="5"/>
      <c r="P315" s="174"/>
      <c r="Q315" s="5"/>
    </row>
    <row r="316" spans="1:17" ht="17.25" customHeight="1">
      <c r="A316" s="345">
        <v>7</v>
      </c>
      <c r="B316" s="320" t="s">
        <v>143</v>
      </c>
      <c r="C316" s="482">
        <v>285.81640200000004</v>
      </c>
      <c r="D316" s="483">
        <v>3.8267589649551272</v>
      </c>
      <c r="E316" s="482">
        <v>290.35383336549864</v>
      </c>
      <c r="F316" s="500">
        <f t="shared" si="27"/>
        <v>294.18059233045375</v>
      </c>
      <c r="G316" s="364">
        <f t="shared" si="28"/>
        <v>1.0292642069241837</v>
      </c>
      <c r="H316" s="95"/>
      <c r="I316" s="95">
        <v>97.17</v>
      </c>
      <c r="J316" s="176">
        <v>60.57461889989255</v>
      </c>
      <c r="K316" s="177"/>
      <c r="L316" s="173"/>
      <c r="M316" s="117"/>
      <c r="N316" s="117"/>
      <c r="O316" s="5"/>
      <c r="P316" s="174"/>
      <c r="Q316" s="5"/>
    </row>
    <row r="317" spans="1:17" ht="17.25" customHeight="1">
      <c r="A317" s="345">
        <v>8</v>
      </c>
      <c r="B317" s="320" t="s">
        <v>166</v>
      </c>
      <c r="C317" s="485">
        <v>424.476414</v>
      </c>
      <c r="D317" s="486">
        <v>4.544203973167178</v>
      </c>
      <c r="E317" s="485">
        <v>425.81151838820927</v>
      </c>
      <c r="F317" s="500">
        <f t="shared" si="27"/>
        <v>430.3557223613764</v>
      </c>
      <c r="G317" s="364">
        <f t="shared" si="28"/>
        <v>1.0138507303762145</v>
      </c>
      <c r="H317" s="95"/>
      <c r="I317" s="95"/>
      <c r="J317" s="176"/>
      <c r="K317" s="177"/>
      <c r="L317" s="173"/>
      <c r="M317" s="117"/>
      <c r="N317" s="117"/>
      <c r="O317" s="5"/>
      <c r="P317" s="174"/>
      <c r="Q317" s="5"/>
    </row>
    <row r="318" spans="1:17" ht="17.25" customHeight="1">
      <c r="A318" s="345">
        <v>9</v>
      </c>
      <c r="B318" s="320" t="s">
        <v>144</v>
      </c>
      <c r="C318" s="485">
        <v>814.8723600000001</v>
      </c>
      <c r="D318" s="486">
        <v>4.304662781601742</v>
      </c>
      <c r="E318" s="485">
        <v>809.9850670057878</v>
      </c>
      <c r="F318" s="500">
        <f t="shared" si="27"/>
        <v>814.2897297873895</v>
      </c>
      <c r="G318" s="364">
        <f t="shared" si="28"/>
        <v>0.9992850043255725</v>
      </c>
      <c r="H318" s="95"/>
      <c r="I318" s="95"/>
      <c r="J318" s="176"/>
      <c r="K318" s="177"/>
      <c r="L318" s="173"/>
      <c r="M318" s="117"/>
      <c r="N318" s="117"/>
      <c r="O318" s="5"/>
      <c r="P318" s="174"/>
      <c r="Q318" s="5"/>
    </row>
    <row r="319" spans="1:17" ht="17.25" customHeight="1">
      <c r="A319" s="345">
        <v>10</v>
      </c>
      <c r="B319" s="320" t="s">
        <v>167</v>
      </c>
      <c r="C319" s="485">
        <v>283.68838200000005</v>
      </c>
      <c r="D319" s="486">
        <v>3.181558083405621</v>
      </c>
      <c r="E319" s="485">
        <v>287.09039689100877</v>
      </c>
      <c r="F319" s="500">
        <f t="shared" si="27"/>
        <v>290.27195497441437</v>
      </c>
      <c r="G319" s="364">
        <f t="shared" si="28"/>
        <v>1.0232070588439337</v>
      </c>
      <c r="H319" s="95"/>
      <c r="I319" s="95"/>
      <c r="J319" s="176"/>
      <c r="K319" s="177"/>
      <c r="L319" s="173"/>
      <c r="M319" s="117"/>
      <c r="N319" s="117"/>
      <c r="O319" s="5"/>
      <c r="P319" s="174"/>
      <c r="Q319" s="5"/>
    </row>
    <row r="320" spans="1:17" ht="17.25" customHeight="1">
      <c r="A320" s="345">
        <v>11</v>
      </c>
      <c r="B320" s="320" t="s">
        <v>145</v>
      </c>
      <c r="C320" s="485">
        <v>350.518362</v>
      </c>
      <c r="D320" s="486">
        <v>3.648815226252509</v>
      </c>
      <c r="E320" s="485">
        <v>350.63325950211095</v>
      </c>
      <c r="F320" s="500">
        <f t="shared" si="27"/>
        <v>354.28207472836345</v>
      </c>
      <c r="G320" s="364">
        <f t="shared" si="28"/>
        <v>1.0107375622403583</v>
      </c>
      <c r="H320" s="95"/>
      <c r="I320" s="95"/>
      <c r="J320" s="176"/>
      <c r="K320" s="177"/>
      <c r="L320" s="173"/>
      <c r="M320" s="117"/>
      <c r="N320" s="117"/>
      <c r="O320" s="5"/>
      <c r="P320" s="174"/>
      <c r="Q320" s="5"/>
    </row>
    <row r="321" spans="1:17" ht="17.25" customHeight="1" thickBot="1">
      <c r="A321" s="487"/>
      <c r="B321" s="488" t="s">
        <v>20</v>
      </c>
      <c r="C321" s="489">
        <f>SUM(C310:C320)</f>
        <v>5385.4394760000005</v>
      </c>
      <c r="D321" s="489">
        <f>SUM(D310:D320)</f>
        <v>62.70618327842438</v>
      </c>
      <c r="E321" s="489">
        <f>SUM(E310:E320)</f>
        <v>5324.870000000001</v>
      </c>
      <c r="F321" s="489">
        <f>SUM(F310:F320)</f>
        <v>5387.576183278424</v>
      </c>
      <c r="G321" s="501">
        <f>F321/C321</f>
        <v>1.0003967563442029</v>
      </c>
      <c r="H321" s="95"/>
      <c r="I321" s="95">
        <f>SUM(I310:I316)</f>
        <v>1473.8</v>
      </c>
      <c r="J321" s="95">
        <f>SUM(J310:J316)</f>
        <v>850.1700000000001</v>
      </c>
      <c r="K321" s="95"/>
      <c r="L321" s="123"/>
      <c r="M321" s="123"/>
      <c r="N321" s="123"/>
      <c r="O321" s="5"/>
      <c r="P321" s="174"/>
      <c r="Q321" s="5"/>
    </row>
    <row r="322" spans="1:19" ht="16.5">
      <c r="A322" s="704" t="s">
        <v>160</v>
      </c>
      <c r="B322" s="704"/>
      <c r="C322" s="413"/>
      <c r="D322" s="414"/>
      <c r="E322" s="480"/>
      <c r="F322" s="94"/>
      <c r="G322" s="95"/>
      <c r="H322" s="178"/>
      <c r="I322" s="95"/>
      <c r="J322" s="95"/>
      <c r="K322" s="178"/>
      <c r="L322" s="82"/>
      <c r="N322" s="179"/>
      <c r="O322" s="180"/>
      <c r="P322" s="180"/>
      <c r="Q322" s="5"/>
      <c r="S322" s="5"/>
    </row>
    <row r="323" spans="1:19" ht="16.5">
      <c r="A323" s="414"/>
      <c r="B323" s="415"/>
      <c r="C323" s="413"/>
      <c r="D323" s="414"/>
      <c r="E323" s="480"/>
      <c r="F323" s="94"/>
      <c r="G323" s="95"/>
      <c r="H323" s="178"/>
      <c r="I323" s="95"/>
      <c r="J323" s="95"/>
      <c r="K323" s="178"/>
      <c r="L323" s="82"/>
      <c r="N323" s="179"/>
      <c r="O323" s="180"/>
      <c r="P323" s="180"/>
      <c r="Q323" s="5"/>
      <c r="S323" s="5"/>
    </row>
    <row r="324" spans="1:19" ht="16.5">
      <c r="A324" s="325" t="s">
        <v>13</v>
      </c>
      <c r="B324" s="325" t="s">
        <v>33</v>
      </c>
      <c r="C324" s="325" t="s">
        <v>31</v>
      </c>
      <c r="D324" s="325" t="s">
        <v>22</v>
      </c>
      <c r="E324" s="268" t="s">
        <v>23</v>
      </c>
      <c r="F324" s="11"/>
      <c r="G324" s="95"/>
      <c r="H324" s="178"/>
      <c r="I324" s="95"/>
      <c r="J324" s="95"/>
      <c r="K324" s="178"/>
      <c r="L324" s="82"/>
      <c r="N324" s="179"/>
      <c r="O324" s="180"/>
      <c r="P324" s="180"/>
      <c r="Q324" s="5"/>
      <c r="S324" s="5"/>
    </row>
    <row r="325" spans="1:19" ht="17.25" customHeight="1">
      <c r="A325" s="495">
        <f>C321</f>
        <v>5385.4394760000005</v>
      </c>
      <c r="B325" s="439">
        <f>F321</f>
        <v>5387.576183278424</v>
      </c>
      <c r="C325" s="268">
        <f>B325/A325</f>
        <v>1.0003967563442029</v>
      </c>
      <c r="D325" s="439">
        <f>D341</f>
        <v>5369.369731999999</v>
      </c>
      <c r="E325" s="502">
        <f>D325/A325</f>
        <v>0.9970160756477506</v>
      </c>
      <c r="F325" s="11"/>
      <c r="G325" s="95"/>
      <c r="H325" s="178"/>
      <c r="I325" s="95"/>
      <c r="J325" s="95"/>
      <c r="K325" s="178"/>
      <c r="L325" s="82"/>
      <c r="N325" s="179"/>
      <c r="O325" s="180"/>
      <c r="P325" s="180"/>
      <c r="Q325" s="5"/>
      <c r="S325" s="5"/>
    </row>
    <row r="326" spans="1:19" ht="16.5">
      <c r="A326" s="237"/>
      <c r="B326" s="181"/>
      <c r="C326" s="182"/>
      <c r="D326" s="145"/>
      <c r="E326" s="22"/>
      <c r="F326" s="11"/>
      <c r="G326" s="108"/>
      <c r="H326" s="178"/>
      <c r="I326" s="95"/>
      <c r="J326" s="95"/>
      <c r="K326" s="178"/>
      <c r="L326" s="82"/>
      <c r="N326" s="179"/>
      <c r="O326" s="180"/>
      <c r="P326" s="180"/>
      <c r="Q326" s="5"/>
      <c r="S326" s="5"/>
    </row>
    <row r="327" spans="1:17" ht="16.5">
      <c r="A327" s="705" t="s">
        <v>161</v>
      </c>
      <c r="B327" s="705"/>
      <c r="C327" s="705"/>
      <c r="D327" s="705"/>
      <c r="E327" s="705"/>
      <c r="F327" s="11"/>
      <c r="G327" s="108"/>
      <c r="H327" s="95"/>
      <c r="I327" s="95"/>
      <c r="J327" s="95"/>
      <c r="K327" s="95"/>
      <c r="N327" s="175"/>
      <c r="O327" s="174"/>
      <c r="P327" s="174"/>
      <c r="Q327" s="5"/>
    </row>
    <row r="328" spans="1:17" ht="17.25" thickBot="1">
      <c r="A328" s="481" t="s">
        <v>243</v>
      </c>
      <c r="B328" s="481"/>
      <c r="C328" s="415"/>
      <c r="D328" s="414"/>
      <c r="E328" s="480" t="s">
        <v>28</v>
      </c>
      <c r="F328" s="94"/>
      <c r="G328" s="95"/>
      <c r="H328" s="95"/>
      <c r="I328" s="95"/>
      <c r="J328" s="95"/>
      <c r="K328" s="95"/>
      <c r="N328" s="175"/>
      <c r="O328" s="174"/>
      <c r="P328" s="174"/>
      <c r="Q328" s="5"/>
    </row>
    <row r="329" spans="1:16" ht="57" customHeight="1">
      <c r="A329" s="274" t="s">
        <v>9</v>
      </c>
      <c r="B329" s="275" t="s">
        <v>10</v>
      </c>
      <c r="C329" s="275" t="str">
        <f>C309</f>
        <v>Allocation for 2018-19                                </v>
      </c>
      <c r="D329" s="275" t="s">
        <v>72</v>
      </c>
      <c r="E329" s="308" t="s">
        <v>34</v>
      </c>
      <c r="F329" s="94"/>
      <c r="G329" s="95"/>
      <c r="H329" s="95"/>
      <c r="I329" s="95"/>
      <c r="J329" s="95"/>
      <c r="K329" s="95"/>
      <c r="L329" s="724"/>
      <c r="M329" s="724"/>
      <c r="N329" s="724"/>
      <c r="O329" s="174"/>
      <c r="P329" s="5"/>
    </row>
    <row r="330" spans="1:16" ht="17.25" customHeight="1">
      <c r="A330" s="345">
        <v>1</v>
      </c>
      <c r="B330" s="320" t="s">
        <v>141</v>
      </c>
      <c r="C330" s="482">
        <v>1044.870066</v>
      </c>
      <c r="D330" s="483">
        <v>1044.6226020000001</v>
      </c>
      <c r="E330" s="364">
        <f>D330/C330</f>
        <v>0.9997631628964669</v>
      </c>
      <c r="F330" s="94"/>
      <c r="G330" s="95"/>
      <c r="H330" s="95"/>
      <c r="I330" s="95"/>
      <c r="J330" s="95"/>
      <c r="K330" s="95"/>
      <c r="L330" s="117"/>
      <c r="M330" s="183"/>
      <c r="N330" s="169"/>
      <c r="O330" s="174"/>
      <c r="P330" s="5"/>
    </row>
    <row r="331" spans="1:16" ht="17.25" customHeight="1">
      <c r="A331" s="345">
        <v>2</v>
      </c>
      <c r="B331" s="320" t="s">
        <v>162</v>
      </c>
      <c r="C331" s="482">
        <v>482.084022</v>
      </c>
      <c r="D331" s="483">
        <v>482.084022</v>
      </c>
      <c r="E331" s="364">
        <f aca="true" t="shared" si="29" ref="E331:E340">D331/C331</f>
        <v>1</v>
      </c>
      <c r="F331" s="94"/>
      <c r="G331" s="95"/>
      <c r="H331" s="95"/>
      <c r="I331" s="95"/>
      <c r="J331" s="95" t="s">
        <v>122</v>
      </c>
      <c r="K331" s="95"/>
      <c r="L331" s="117"/>
      <c r="M331" s="183"/>
      <c r="N331" s="169"/>
      <c r="O331" s="174"/>
      <c r="P331" s="5"/>
    </row>
    <row r="332" spans="1:18" ht="17.25" customHeight="1">
      <c r="A332" s="345">
        <v>3</v>
      </c>
      <c r="B332" s="320" t="s">
        <v>142</v>
      </c>
      <c r="C332" s="482">
        <v>664.33536</v>
      </c>
      <c r="D332" s="483">
        <v>664.3353600000002</v>
      </c>
      <c r="E332" s="364">
        <f t="shared" si="29"/>
        <v>1.0000000000000002</v>
      </c>
      <c r="F332" s="94"/>
      <c r="G332" s="95"/>
      <c r="H332" s="178">
        <v>19820936</v>
      </c>
      <c r="I332" s="178">
        <v>10750361</v>
      </c>
      <c r="J332" s="178">
        <f>H332*2.92/100000</f>
        <v>578.7713312</v>
      </c>
      <c r="K332" s="178"/>
      <c r="L332" s="117"/>
      <c r="M332" s="183"/>
      <c r="N332" s="169"/>
      <c r="O332" s="180"/>
      <c r="P332" s="5"/>
      <c r="Q332" s="5"/>
      <c r="R332" s="5"/>
    </row>
    <row r="333" spans="1:18" ht="17.25" customHeight="1">
      <c r="A333" s="345">
        <v>4</v>
      </c>
      <c r="B333" s="320" t="s">
        <v>163</v>
      </c>
      <c r="C333" s="482">
        <v>276.694344</v>
      </c>
      <c r="D333" s="483">
        <v>276.694344</v>
      </c>
      <c r="E333" s="364">
        <f t="shared" si="29"/>
        <v>1</v>
      </c>
      <c r="F333" s="94"/>
      <c r="G333" s="95"/>
      <c r="H333" s="178">
        <v>12517203</v>
      </c>
      <c r="I333" s="178">
        <v>5132882</v>
      </c>
      <c r="J333" s="178">
        <f>H333*2.92/100000</f>
        <v>365.5023276</v>
      </c>
      <c r="K333" s="178"/>
      <c r="L333" s="117"/>
      <c r="M333" s="183"/>
      <c r="N333" s="169"/>
      <c r="O333" s="180"/>
      <c r="P333" s="5"/>
      <c r="Q333" s="5"/>
      <c r="R333" s="5"/>
    </row>
    <row r="334" spans="1:18" ht="17.25" customHeight="1">
      <c r="A334" s="345">
        <v>5</v>
      </c>
      <c r="B334" s="320" t="s">
        <v>164</v>
      </c>
      <c r="C334" s="482">
        <v>492.686202</v>
      </c>
      <c r="D334" s="483">
        <v>482.98850849999997</v>
      </c>
      <c r="E334" s="364">
        <f t="shared" si="29"/>
        <v>0.9803166935452354</v>
      </c>
      <c r="F334" s="94"/>
      <c r="G334" s="95"/>
      <c r="H334" s="178"/>
      <c r="I334" s="178"/>
      <c r="J334" s="178"/>
      <c r="K334" s="178"/>
      <c r="L334" s="117"/>
      <c r="M334" s="183"/>
      <c r="N334" s="169"/>
      <c r="O334" s="180"/>
      <c r="P334" s="5"/>
      <c r="Q334" s="5"/>
      <c r="R334" s="5"/>
    </row>
    <row r="335" spans="1:18" ht="17.25" customHeight="1">
      <c r="A335" s="345">
        <v>6</v>
      </c>
      <c r="B335" s="320" t="s">
        <v>165</v>
      </c>
      <c r="C335" s="482">
        <v>265.397562</v>
      </c>
      <c r="D335" s="483">
        <v>262.15445099999994</v>
      </c>
      <c r="E335" s="364">
        <f t="shared" si="29"/>
        <v>0.9877801778751831</v>
      </c>
      <c r="F335" s="94"/>
      <c r="G335" s="95"/>
      <c r="H335" s="178"/>
      <c r="I335" s="178"/>
      <c r="J335" s="178"/>
      <c r="K335" s="178"/>
      <c r="L335" s="117"/>
      <c r="M335" s="183"/>
      <c r="N335" s="169"/>
      <c r="O335" s="180"/>
      <c r="P335" s="5"/>
      <c r="Q335" s="5"/>
      <c r="R335" s="5"/>
    </row>
    <row r="336" spans="1:18" ht="17.25" customHeight="1">
      <c r="A336" s="345">
        <v>7</v>
      </c>
      <c r="B336" s="320" t="s">
        <v>143</v>
      </c>
      <c r="C336" s="482">
        <v>285.81640200000004</v>
      </c>
      <c r="D336" s="483">
        <v>288.89633799999996</v>
      </c>
      <c r="E336" s="364">
        <f t="shared" si="29"/>
        <v>1.010775924609113</v>
      </c>
      <c r="F336" s="94"/>
      <c r="G336" s="95"/>
      <c r="H336" s="178"/>
      <c r="I336" s="178"/>
      <c r="J336" s="178"/>
      <c r="K336" s="178"/>
      <c r="L336" s="117"/>
      <c r="M336" s="183"/>
      <c r="N336" s="169"/>
      <c r="O336" s="180"/>
      <c r="P336" s="5"/>
      <c r="Q336" s="5"/>
      <c r="R336" s="5"/>
    </row>
    <row r="337" spans="1:18" ht="17.25" customHeight="1">
      <c r="A337" s="345">
        <v>8</v>
      </c>
      <c r="B337" s="320" t="s">
        <v>166</v>
      </c>
      <c r="C337" s="485">
        <v>424.476414</v>
      </c>
      <c r="D337" s="486">
        <v>424.476414</v>
      </c>
      <c r="E337" s="364">
        <f t="shared" si="29"/>
        <v>1</v>
      </c>
      <c r="F337" s="94"/>
      <c r="G337" s="95"/>
      <c r="H337" s="178"/>
      <c r="I337" s="178"/>
      <c r="J337" s="178"/>
      <c r="K337" s="178"/>
      <c r="L337" s="117"/>
      <c r="M337" s="183"/>
      <c r="N337" s="169"/>
      <c r="O337" s="180"/>
      <c r="P337" s="5"/>
      <c r="Q337" s="5"/>
      <c r="R337" s="5"/>
    </row>
    <row r="338" spans="1:18" ht="17.25" customHeight="1">
      <c r="A338" s="345">
        <v>9</v>
      </c>
      <c r="B338" s="320" t="s">
        <v>144</v>
      </c>
      <c r="C338" s="485">
        <v>814.8723600000001</v>
      </c>
      <c r="D338" s="486">
        <v>805.7839749999998</v>
      </c>
      <c r="E338" s="364">
        <f t="shared" si="29"/>
        <v>0.9888468606298043</v>
      </c>
      <c r="F338" s="94"/>
      <c r="G338" s="95"/>
      <c r="H338" s="178"/>
      <c r="I338" s="178"/>
      <c r="J338" s="178"/>
      <c r="K338" s="178"/>
      <c r="L338" s="117"/>
      <c r="M338" s="183"/>
      <c r="N338" s="169"/>
      <c r="O338" s="180"/>
      <c r="P338" s="5"/>
      <c r="Q338" s="5"/>
      <c r="R338" s="5"/>
    </row>
    <row r="339" spans="1:18" ht="17.25" customHeight="1">
      <c r="A339" s="345">
        <v>10</v>
      </c>
      <c r="B339" s="320" t="s">
        <v>167</v>
      </c>
      <c r="C339" s="485">
        <v>283.68838200000005</v>
      </c>
      <c r="D339" s="486">
        <v>287.26732199999987</v>
      </c>
      <c r="E339" s="364">
        <f t="shared" si="29"/>
        <v>1.0126157439891206</v>
      </c>
      <c r="F339" s="94"/>
      <c r="G339" s="95"/>
      <c r="H339" s="178"/>
      <c r="I339" s="178"/>
      <c r="J339" s="178"/>
      <c r="K339" s="178"/>
      <c r="L339" s="117"/>
      <c r="M339" s="183"/>
      <c r="N339" s="169"/>
      <c r="O339" s="180"/>
      <c r="P339" s="5"/>
      <c r="Q339" s="5"/>
      <c r="R339" s="5"/>
    </row>
    <row r="340" spans="1:18" ht="17.25" customHeight="1">
      <c r="A340" s="345">
        <v>11</v>
      </c>
      <c r="B340" s="320" t="s">
        <v>145</v>
      </c>
      <c r="C340" s="485">
        <v>350.518362</v>
      </c>
      <c r="D340" s="486">
        <v>350.0663955000001</v>
      </c>
      <c r="E340" s="364">
        <f t="shared" si="29"/>
        <v>0.9987105768227916</v>
      </c>
      <c r="F340" s="94"/>
      <c r="G340" s="95"/>
      <c r="H340" s="178"/>
      <c r="I340" s="178"/>
      <c r="J340" s="178"/>
      <c r="K340" s="178"/>
      <c r="L340" s="117"/>
      <c r="M340" s="183"/>
      <c r="N340" s="169"/>
      <c r="O340" s="180"/>
      <c r="P340" s="5"/>
      <c r="Q340" s="5"/>
      <c r="R340" s="5"/>
    </row>
    <row r="341" spans="1:18" ht="17.25" customHeight="1" thickBot="1">
      <c r="A341" s="487"/>
      <c r="B341" s="488" t="s">
        <v>20</v>
      </c>
      <c r="C341" s="489">
        <f>SUM(C330:C340)</f>
        <v>5385.4394760000005</v>
      </c>
      <c r="D341" s="503">
        <f>SUM(D330:D340)</f>
        <v>5369.369731999999</v>
      </c>
      <c r="E341" s="307">
        <f>AVERAGE(E330:E340)</f>
        <v>0.9980735582152469</v>
      </c>
      <c r="F341" s="43"/>
      <c r="G341" s="95"/>
      <c r="H341" s="178">
        <v>9981501</v>
      </c>
      <c r="I341" s="178">
        <v>3998064</v>
      </c>
      <c r="J341" s="178">
        <f>H341*2.92/100000</f>
        <v>291.4598292</v>
      </c>
      <c r="K341" s="178"/>
      <c r="L341" s="117"/>
      <c r="M341" s="117"/>
      <c r="N341" s="169"/>
      <c r="O341" s="180"/>
      <c r="P341" s="5"/>
      <c r="Q341" s="5"/>
      <c r="R341" s="5"/>
    </row>
    <row r="342" spans="1:19" ht="21" customHeight="1">
      <c r="A342" s="228"/>
      <c r="B342" s="184"/>
      <c r="C342" s="185"/>
      <c r="D342" s="145"/>
      <c r="E342" s="146"/>
      <c r="F342" s="43"/>
      <c r="G342" s="95"/>
      <c r="H342" s="178">
        <v>8439267</v>
      </c>
      <c r="I342" s="178">
        <v>2436586</v>
      </c>
      <c r="J342" s="178">
        <f>H342*2.92/100000</f>
        <v>246.4265964</v>
      </c>
      <c r="K342" s="178"/>
      <c r="L342" s="82"/>
      <c r="M342" s="82"/>
      <c r="N342" s="179"/>
      <c r="O342" s="180"/>
      <c r="P342" s="180"/>
      <c r="Q342" s="5"/>
      <c r="R342" s="5"/>
      <c r="S342" s="5"/>
    </row>
    <row r="343" spans="1:19" ht="16.5">
      <c r="A343" s="504" t="s">
        <v>244</v>
      </c>
      <c r="B343" s="505"/>
      <c r="C343" s="506"/>
      <c r="D343" s="507"/>
      <c r="E343" s="508"/>
      <c r="F343" s="509"/>
      <c r="G343" s="186"/>
      <c r="H343" s="178"/>
      <c r="I343" s="178"/>
      <c r="J343" s="178"/>
      <c r="K343" s="178"/>
      <c r="L343" s="82"/>
      <c r="M343" s="82"/>
      <c r="N343" s="179"/>
      <c r="O343" s="180"/>
      <c r="P343" s="180"/>
      <c r="Q343" s="5"/>
      <c r="R343" s="5"/>
      <c r="S343" s="5"/>
    </row>
    <row r="344" spans="1:17" ht="16.5">
      <c r="A344" s="510"/>
      <c r="B344" s="458"/>
      <c r="C344" s="458"/>
      <c r="D344" s="511"/>
      <c r="E344" s="512"/>
      <c r="F344" s="458"/>
      <c r="G344" s="186"/>
      <c r="H344" s="95"/>
      <c r="I344" s="95"/>
      <c r="J344" s="95"/>
      <c r="K344" s="95"/>
      <c r="N344" s="175"/>
      <c r="O344" s="174"/>
      <c r="P344" s="174"/>
      <c r="Q344" s="5"/>
    </row>
    <row r="345" spans="1:11" ht="16.5">
      <c r="A345" s="513" t="s">
        <v>263</v>
      </c>
      <c r="B345" s="514"/>
      <c r="C345" s="515"/>
      <c r="D345" s="516"/>
      <c r="E345" s="517"/>
      <c r="F345" s="518"/>
      <c r="G345" s="186"/>
      <c r="H345" s="95"/>
      <c r="I345" s="95"/>
      <c r="J345" s="95"/>
      <c r="K345" s="95"/>
    </row>
    <row r="346" spans="1:11" ht="17.25" thickBot="1">
      <c r="A346" s="519"/>
      <c r="B346" s="520"/>
      <c r="C346" s="521"/>
      <c r="D346" s="460"/>
      <c r="E346" s="461"/>
      <c r="F346" s="333"/>
      <c r="G346" s="95"/>
      <c r="H346" s="95"/>
      <c r="I346" s="95"/>
      <c r="J346" s="95"/>
      <c r="K346" s="95"/>
    </row>
    <row r="347" spans="1:11" ht="47.25">
      <c r="A347" s="522" t="s">
        <v>35</v>
      </c>
      <c r="B347" s="523" t="s">
        <v>17</v>
      </c>
      <c r="C347" s="523" t="s">
        <v>107</v>
      </c>
      <c r="D347" s="523" t="s">
        <v>108</v>
      </c>
      <c r="E347" s="524" t="s">
        <v>109</v>
      </c>
      <c r="F347" s="333"/>
      <c r="G347" s="95"/>
      <c r="H347" s="95"/>
      <c r="I347" s="95"/>
      <c r="J347" s="95"/>
      <c r="K347" s="95"/>
    </row>
    <row r="348" spans="1:11" ht="17.25" customHeight="1">
      <c r="A348" s="345">
        <v>1</v>
      </c>
      <c r="B348" s="320" t="s">
        <v>141</v>
      </c>
      <c r="C348" s="525">
        <v>0.9433956621225842</v>
      </c>
      <c r="D348" s="349">
        <v>0.9997631628964669</v>
      </c>
      <c r="E348" s="526">
        <f>(D348-C348)*100</f>
        <v>5.636750077388275</v>
      </c>
      <c r="F348" s="333"/>
      <c r="G348" s="95"/>
      <c r="H348" s="95"/>
      <c r="I348" s="95"/>
      <c r="J348" s="95"/>
      <c r="K348" s="95"/>
    </row>
    <row r="349" spans="1:11" ht="17.25" customHeight="1">
      <c r="A349" s="345">
        <v>2</v>
      </c>
      <c r="B349" s="320" t="s">
        <v>162</v>
      </c>
      <c r="C349" s="527">
        <v>1.041906894005444</v>
      </c>
      <c r="D349" s="349">
        <v>1</v>
      </c>
      <c r="E349" s="526">
        <f aca="true" t="shared" si="30" ref="E349:E359">(D349-C349)*100</f>
        <v>-4.1906894005443895</v>
      </c>
      <c r="F349" s="333"/>
      <c r="G349" s="95"/>
      <c r="H349" s="95"/>
      <c r="I349" s="95"/>
      <c r="J349" s="95"/>
      <c r="K349" s="95"/>
    </row>
    <row r="350" spans="1:11" ht="17.25" customHeight="1">
      <c r="A350" s="345">
        <v>3</v>
      </c>
      <c r="B350" s="320" t="s">
        <v>142</v>
      </c>
      <c r="C350" s="527">
        <v>1.0469706952277513</v>
      </c>
      <c r="D350" s="349">
        <v>1.0000000000000002</v>
      </c>
      <c r="E350" s="526">
        <f t="shared" si="30"/>
        <v>-4.69706952277511</v>
      </c>
      <c r="F350" s="333"/>
      <c r="G350" s="95"/>
      <c r="H350" s="95"/>
      <c r="I350" s="95"/>
      <c r="J350" s="95"/>
      <c r="K350" s="95"/>
    </row>
    <row r="351" spans="1:11" ht="17.25" customHeight="1">
      <c r="A351" s="345">
        <v>4</v>
      </c>
      <c r="B351" s="320" t="s">
        <v>163</v>
      </c>
      <c r="C351" s="527">
        <v>0.7612435329188957</v>
      </c>
      <c r="D351" s="349">
        <v>1</v>
      </c>
      <c r="E351" s="526">
        <f t="shared" si="30"/>
        <v>23.87564670811043</v>
      </c>
      <c r="F351" s="333"/>
      <c r="G351" s="95"/>
      <c r="H351" s="95"/>
      <c r="I351" s="95"/>
      <c r="J351" s="95"/>
      <c r="K351" s="95"/>
    </row>
    <row r="352" spans="1:11" ht="17.25" customHeight="1">
      <c r="A352" s="345">
        <v>5</v>
      </c>
      <c r="B352" s="320" t="s">
        <v>164</v>
      </c>
      <c r="C352" s="527">
        <v>1.0131936608815093</v>
      </c>
      <c r="D352" s="349">
        <v>0.9803166935452354</v>
      </c>
      <c r="E352" s="526">
        <f t="shared" si="30"/>
        <v>-3.2876967336273877</v>
      </c>
      <c r="F352" s="333"/>
      <c r="G352" s="95"/>
      <c r="H352" s="95"/>
      <c r="I352" s="95"/>
      <c r="J352" s="95"/>
      <c r="K352" s="95"/>
    </row>
    <row r="353" spans="1:11" ht="17.25" customHeight="1">
      <c r="A353" s="345">
        <v>6</v>
      </c>
      <c r="B353" s="320" t="s">
        <v>165</v>
      </c>
      <c r="C353" s="527">
        <v>1.0297379070228274</v>
      </c>
      <c r="D353" s="349">
        <v>0.9877801778751831</v>
      </c>
      <c r="E353" s="526">
        <f t="shared" si="30"/>
        <v>-4.1957729147644285</v>
      </c>
      <c r="F353" s="333"/>
      <c r="G353" s="95"/>
      <c r="H353" s="95"/>
      <c r="I353" s="95"/>
      <c r="J353" s="95"/>
      <c r="K353" s="95"/>
    </row>
    <row r="354" spans="1:11" ht="17.25" customHeight="1">
      <c r="A354" s="345">
        <v>7</v>
      </c>
      <c r="B354" s="320" t="s">
        <v>143</v>
      </c>
      <c r="C354" s="527">
        <v>1.0129794100247431</v>
      </c>
      <c r="D354" s="349">
        <v>1.010775924609113</v>
      </c>
      <c r="E354" s="526">
        <f t="shared" si="30"/>
        <v>-0.2203485415630091</v>
      </c>
      <c r="F354" s="333"/>
      <c r="G354" s="95"/>
      <c r="H354" s="95"/>
      <c r="I354" s="95"/>
      <c r="J354" s="95"/>
      <c r="K354" s="95"/>
    </row>
    <row r="355" spans="1:11" ht="17.25" customHeight="1">
      <c r="A355" s="345">
        <v>8</v>
      </c>
      <c r="B355" s="320" t="s">
        <v>166</v>
      </c>
      <c r="C355" s="528">
        <v>1.0149809925249893</v>
      </c>
      <c r="D355" s="529">
        <v>1</v>
      </c>
      <c r="E355" s="526">
        <f t="shared" si="30"/>
        <v>-1.49809925249893</v>
      </c>
      <c r="F355" s="333"/>
      <c r="G355" s="95"/>
      <c r="H355" s="95"/>
      <c r="I355" s="95"/>
      <c r="J355" s="95"/>
      <c r="K355" s="95"/>
    </row>
    <row r="356" spans="1:11" ht="17.25" customHeight="1">
      <c r="A356" s="345">
        <v>9</v>
      </c>
      <c r="B356" s="320" t="s">
        <v>144</v>
      </c>
      <c r="C356" s="528">
        <v>1.0004463300036799</v>
      </c>
      <c r="D356" s="529">
        <v>0.9888468606298043</v>
      </c>
      <c r="E356" s="526">
        <f t="shared" si="30"/>
        <v>-1.159946937387557</v>
      </c>
      <c r="F356" s="333"/>
      <c r="G356" s="95"/>
      <c r="H356" s="95"/>
      <c r="I356" s="95"/>
      <c r="J356" s="95"/>
      <c r="K356" s="95"/>
    </row>
    <row r="357" spans="1:11" ht="17.25" customHeight="1">
      <c r="A357" s="345">
        <v>10</v>
      </c>
      <c r="B357" s="320" t="s">
        <v>167</v>
      </c>
      <c r="C357" s="528">
        <v>1.0287083348013841</v>
      </c>
      <c r="D357" s="529">
        <v>1.0126157439891206</v>
      </c>
      <c r="E357" s="526">
        <f t="shared" si="30"/>
        <v>-1.6092590812263552</v>
      </c>
      <c r="F357" s="333"/>
      <c r="G357" s="95"/>
      <c r="H357" s="95"/>
      <c r="I357" s="95"/>
      <c r="J357" s="95"/>
      <c r="K357" s="95"/>
    </row>
    <row r="358" spans="1:11" ht="17.25" customHeight="1">
      <c r="A358" s="345">
        <v>11</v>
      </c>
      <c r="B358" s="320" t="s">
        <v>145</v>
      </c>
      <c r="C358" s="528">
        <v>1.003279075736216</v>
      </c>
      <c r="D358" s="529">
        <v>0.9987105768227916</v>
      </c>
      <c r="E358" s="526">
        <f t="shared" si="30"/>
        <v>-0.4568498913424368</v>
      </c>
      <c r="F358" s="333"/>
      <c r="G358" s="95"/>
      <c r="H358" s="95"/>
      <c r="I358" s="95"/>
      <c r="J358" s="95"/>
      <c r="K358" s="95"/>
    </row>
    <row r="359" spans="1:17" ht="17.25" customHeight="1" thickBot="1">
      <c r="A359" s="712" t="s">
        <v>11</v>
      </c>
      <c r="B359" s="713"/>
      <c r="C359" s="530">
        <v>0.99</v>
      </c>
      <c r="D359" s="531">
        <v>1</v>
      </c>
      <c r="E359" s="532">
        <f t="shared" si="30"/>
        <v>1.0000000000000009</v>
      </c>
      <c r="F359" s="333"/>
      <c r="G359" s="95"/>
      <c r="H359" s="95"/>
      <c r="I359" s="95"/>
      <c r="J359" s="95"/>
      <c r="K359" s="95"/>
      <c r="Q359" s="5"/>
    </row>
    <row r="360" spans="1:16" ht="16.5">
      <c r="A360" s="228"/>
      <c r="B360" s="184"/>
      <c r="C360" s="185"/>
      <c r="D360" s="145"/>
      <c r="E360" s="146"/>
      <c r="F360" s="43"/>
      <c r="G360" s="95"/>
      <c r="H360" s="95"/>
      <c r="I360" s="95"/>
      <c r="J360" s="95"/>
      <c r="K360" s="95"/>
      <c r="O360" s="5"/>
      <c r="P360" s="5"/>
    </row>
    <row r="361" spans="1:17" ht="16.5">
      <c r="A361" s="228"/>
      <c r="B361" s="184"/>
      <c r="C361" s="185"/>
      <c r="D361" s="145"/>
      <c r="E361" s="146"/>
      <c r="F361" s="43"/>
      <c r="G361" s="95"/>
      <c r="H361" s="95"/>
      <c r="I361" s="95"/>
      <c r="J361" s="95"/>
      <c r="K361" s="95"/>
      <c r="Q361" s="5"/>
    </row>
    <row r="362" spans="1:11" ht="16.5">
      <c r="A362" s="430" t="s">
        <v>110</v>
      </c>
      <c r="B362" s="430"/>
      <c r="C362" s="430"/>
      <c r="D362" s="430"/>
      <c r="E362" s="430"/>
      <c r="F362" s="430"/>
      <c r="G362" s="430"/>
      <c r="H362" s="95" t="s">
        <v>44</v>
      </c>
      <c r="I362" s="95"/>
      <c r="J362" s="95"/>
      <c r="K362" s="95"/>
    </row>
    <row r="363" spans="1:11" ht="17.25" thickBot="1">
      <c r="A363" s="258" t="s">
        <v>111</v>
      </c>
      <c r="B363" s="333"/>
      <c r="C363" s="333"/>
      <c r="D363" s="272"/>
      <c r="E363" s="283"/>
      <c r="F363" s="273"/>
      <c r="G363" s="444"/>
      <c r="H363" s="95"/>
      <c r="I363" s="95"/>
      <c r="J363" s="95"/>
      <c r="K363" s="95"/>
    </row>
    <row r="364" spans="1:22" ht="47.25">
      <c r="A364" s="274" t="s">
        <v>9</v>
      </c>
      <c r="B364" s="275" t="s">
        <v>10</v>
      </c>
      <c r="C364" s="275" t="s">
        <v>232</v>
      </c>
      <c r="D364" s="275" t="s">
        <v>245</v>
      </c>
      <c r="E364" s="445" t="s">
        <v>98</v>
      </c>
      <c r="F364" s="275" t="s">
        <v>99</v>
      </c>
      <c r="G364" s="533" t="s">
        <v>100</v>
      </c>
      <c r="H364" s="95"/>
      <c r="I364" s="703"/>
      <c r="J364" s="703"/>
      <c r="K364" s="703"/>
      <c r="L364" s="697"/>
      <c r="M364" s="698"/>
      <c r="N364" s="699"/>
      <c r="O364" s="5"/>
      <c r="P364" s="697"/>
      <c r="Q364" s="698"/>
      <c r="R364" s="699"/>
      <c r="T364" s="739"/>
      <c r="U364" s="739"/>
      <c r="V364" s="739"/>
    </row>
    <row r="365" spans="1:23" ht="17.25" customHeight="1">
      <c r="A365" s="345">
        <v>1</v>
      </c>
      <c r="B365" s="320" t="s">
        <v>141</v>
      </c>
      <c r="C365" s="534">
        <v>309.29999999999995</v>
      </c>
      <c r="D365" s="534">
        <v>11.815040138741692</v>
      </c>
      <c r="E365" s="534">
        <v>298.2721313191819</v>
      </c>
      <c r="F365" s="535">
        <f>D365+E365</f>
        <v>310.08717145792355</v>
      </c>
      <c r="G365" s="364">
        <f>F365/C365</f>
        <v>1.0025450095632835</v>
      </c>
      <c r="H365" s="95"/>
      <c r="I365" s="95"/>
      <c r="J365" s="95"/>
      <c r="K365" s="95"/>
      <c r="L365" s="232"/>
      <c r="M365" s="232"/>
      <c r="N365" s="168"/>
      <c r="O365" s="5"/>
      <c r="P365" s="232"/>
      <c r="Q365" s="232"/>
      <c r="R365" s="168"/>
      <c r="S365" s="5"/>
      <c r="U365" s="5"/>
      <c r="V365" s="5"/>
      <c r="W365" s="5"/>
    </row>
    <row r="366" spans="1:23" ht="17.25" customHeight="1">
      <c r="A366" s="345">
        <v>2</v>
      </c>
      <c r="B366" s="320" t="s">
        <v>162</v>
      </c>
      <c r="C366" s="534">
        <v>166</v>
      </c>
      <c r="D366" s="534">
        <v>1.0085305870446017</v>
      </c>
      <c r="E366" s="534">
        <v>165.65636503860557</v>
      </c>
      <c r="F366" s="535">
        <f aca="true" t="shared" si="31" ref="F366:F375">D366+E366</f>
        <v>166.66489562565016</v>
      </c>
      <c r="G366" s="364">
        <f aca="true" t="shared" si="32" ref="G366:G375">F366/C366</f>
        <v>1.004005395335242</v>
      </c>
      <c r="H366" s="95"/>
      <c r="I366" s="95"/>
      <c r="J366" s="95"/>
      <c r="K366" s="95"/>
      <c r="L366" s="232"/>
      <c r="M366" s="232"/>
      <c r="N366" s="168"/>
      <c r="O366" s="5"/>
      <c r="P366" s="232"/>
      <c r="Q366" s="232"/>
      <c r="R366" s="168"/>
      <c r="S366" s="5"/>
      <c r="U366" s="5"/>
      <c r="V366" s="5"/>
      <c r="W366" s="5"/>
    </row>
    <row r="367" spans="1:23" ht="17.25" customHeight="1">
      <c r="A367" s="345">
        <v>3</v>
      </c>
      <c r="B367" s="320" t="s">
        <v>142</v>
      </c>
      <c r="C367" s="534">
        <v>223.7</v>
      </c>
      <c r="D367" s="534">
        <v>17.01367917820391</v>
      </c>
      <c r="E367" s="534">
        <v>210.40745327713182</v>
      </c>
      <c r="F367" s="535">
        <f t="shared" si="31"/>
        <v>227.42113245533574</v>
      </c>
      <c r="G367" s="364">
        <f t="shared" si="32"/>
        <v>1.0166344767784343</v>
      </c>
      <c r="H367" s="95"/>
      <c r="I367" s="95"/>
      <c r="J367" s="95"/>
      <c r="K367" s="95"/>
      <c r="L367" s="232"/>
      <c r="M367" s="232"/>
      <c r="N367" s="168"/>
      <c r="O367" s="5"/>
      <c r="P367" s="232"/>
      <c r="Q367" s="232"/>
      <c r="R367" s="168"/>
      <c r="S367" s="5"/>
      <c r="U367" s="5"/>
      <c r="V367" s="5"/>
      <c r="W367" s="5"/>
    </row>
    <row r="368" spans="1:23" ht="17.25" customHeight="1">
      <c r="A368" s="345">
        <v>4</v>
      </c>
      <c r="B368" s="320" t="s">
        <v>163</v>
      </c>
      <c r="C368" s="534">
        <v>101.20000000000002</v>
      </c>
      <c r="D368" s="534">
        <v>0.579103899756487</v>
      </c>
      <c r="E368" s="534">
        <v>99.70899224601932</v>
      </c>
      <c r="F368" s="535">
        <f t="shared" si="31"/>
        <v>100.28809614577581</v>
      </c>
      <c r="G368" s="364">
        <f>F368/C368</f>
        <v>0.9909890923495632</v>
      </c>
      <c r="H368" s="95"/>
      <c r="I368" s="95"/>
      <c r="J368" s="95"/>
      <c r="K368" s="95"/>
      <c r="L368" s="232"/>
      <c r="M368" s="232"/>
      <c r="N368" s="168"/>
      <c r="O368" s="5"/>
      <c r="P368" s="232"/>
      <c r="Q368" s="232"/>
      <c r="R368" s="168"/>
      <c r="S368" s="5"/>
      <c r="U368" s="5"/>
      <c r="V368" s="5"/>
      <c r="W368" s="5"/>
    </row>
    <row r="369" spans="1:23" ht="17.25" customHeight="1">
      <c r="A369" s="345">
        <v>5</v>
      </c>
      <c r="B369" s="320" t="s">
        <v>164</v>
      </c>
      <c r="C369" s="534">
        <v>155.9</v>
      </c>
      <c r="D369" s="534">
        <v>1.8714274845975476</v>
      </c>
      <c r="E369" s="534">
        <v>155.1780897874757</v>
      </c>
      <c r="F369" s="535">
        <f t="shared" si="31"/>
        <v>157.04951727207325</v>
      </c>
      <c r="G369" s="364">
        <f t="shared" si="32"/>
        <v>1.0073734270177885</v>
      </c>
      <c r="H369" s="95"/>
      <c r="I369" s="95"/>
      <c r="J369" s="95"/>
      <c r="K369" s="95"/>
      <c r="L369" s="232"/>
      <c r="M369" s="232"/>
      <c r="N369" s="168"/>
      <c r="O369" s="5"/>
      <c r="P369" s="232"/>
      <c r="Q369" s="232"/>
      <c r="R369" s="168"/>
      <c r="S369" s="5"/>
      <c r="U369" s="5"/>
      <c r="V369" s="5"/>
      <c r="W369" s="5"/>
    </row>
    <row r="370" spans="1:23" ht="17.25" customHeight="1">
      <c r="A370" s="345">
        <v>6</v>
      </c>
      <c r="B370" s="320" t="s">
        <v>165</v>
      </c>
      <c r="C370" s="534">
        <v>72.4</v>
      </c>
      <c r="D370" s="534">
        <v>0.8427412879070364</v>
      </c>
      <c r="E370" s="534">
        <v>71.65602413182563</v>
      </c>
      <c r="F370" s="535">
        <f t="shared" si="31"/>
        <v>72.49876541973266</v>
      </c>
      <c r="G370" s="364">
        <f t="shared" si="32"/>
        <v>1.001364163255976</v>
      </c>
      <c r="H370" s="95"/>
      <c r="I370" s="95"/>
      <c r="J370" s="95"/>
      <c r="K370" s="95"/>
      <c r="L370" s="232"/>
      <c r="M370" s="232"/>
      <c r="N370" s="168"/>
      <c r="O370" s="5"/>
      <c r="P370" s="232"/>
      <c r="Q370" s="232"/>
      <c r="R370" s="168"/>
      <c r="S370" s="5"/>
      <c r="U370" s="5"/>
      <c r="V370" s="5"/>
      <c r="W370" s="5"/>
    </row>
    <row r="371" spans="1:23" ht="17.25" customHeight="1">
      <c r="A371" s="345">
        <v>7</v>
      </c>
      <c r="B371" s="320" t="s">
        <v>143</v>
      </c>
      <c r="C371" s="534">
        <v>123.60000000000001</v>
      </c>
      <c r="D371" s="534">
        <v>1.3568886310689887</v>
      </c>
      <c r="E371" s="534">
        <v>123.79615336464987</v>
      </c>
      <c r="F371" s="535">
        <f t="shared" si="31"/>
        <v>125.15304199571885</v>
      </c>
      <c r="G371" s="364">
        <f t="shared" si="32"/>
        <v>1.012565064690282</v>
      </c>
      <c r="H371" s="95"/>
      <c r="I371" s="95"/>
      <c r="J371" s="95"/>
      <c r="K371" s="95"/>
      <c r="L371" s="232"/>
      <c r="M371" s="232"/>
      <c r="N371" s="168"/>
      <c r="O371" s="5"/>
      <c r="P371" s="232"/>
      <c r="Q371" s="232"/>
      <c r="R371" s="168"/>
      <c r="S371" s="5"/>
      <c r="U371" s="5"/>
      <c r="V371" s="5"/>
      <c r="W371" s="5"/>
    </row>
    <row r="372" spans="1:23" ht="17.25" customHeight="1">
      <c r="A372" s="345">
        <v>8</v>
      </c>
      <c r="B372" s="320" t="s">
        <v>166</v>
      </c>
      <c r="C372" s="536">
        <v>134.39999999999998</v>
      </c>
      <c r="D372" s="536">
        <v>0.6551621549777833</v>
      </c>
      <c r="E372" s="536">
        <v>132.54733854780275</v>
      </c>
      <c r="F372" s="535">
        <f t="shared" si="31"/>
        <v>133.20250070278053</v>
      </c>
      <c r="G372" s="364">
        <f t="shared" si="32"/>
        <v>0.9910900349909267</v>
      </c>
      <c r="H372" s="95"/>
      <c r="I372" s="95"/>
      <c r="J372" s="95"/>
      <c r="K372" s="95"/>
      <c r="L372" s="232"/>
      <c r="M372" s="232"/>
      <c r="N372" s="168"/>
      <c r="O372" s="5"/>
      <c r="P372" s="232"/>
      <c r="Q372" s="232"/>
      <c r="R372" s="168"/>
      <c r="S372" s="5"/>
      <c r="U372" s="5"/>
      <c r="V372" s="5"/>
      <c r="W372" s="5"/>
    </row>
    <row r="373" spans="1:23" ht="17.25" customHeight="1">
      <c r="A373" s="345">
        <v>9</v>
      </c>
      <c r="B373" s="320" t="s">
        <v>144</v>
      </c>
      <c r="C373" s="536">
        <v>298.9</v>
      </c>
      <c r="D373" s="536">
        <v>24.760257923389094</v>
      </c>
      <c r="E373" s="536">
        <v>274.5582259848144</v>
      </c>
      <c r="F373" s="535">
        <f t="shared" si="31"/>
        <v>299.31848390820346</v>
      </c>
      <c r="G373" s="364">
        <f t="shared" si="32"/>
        <v>1.0014000799872984</v>
      </c>
      <c r="H373" s="95"/>
      <c r="I373" s="95"/>
      <c r="J373" s="95"/>
      <c r="K373" s="95"/>
      <c r="L373" s="232"/>
      <c r="M373" s="232"/>
      <c r="N373" s="168"/>
      <c r="O373" s="5"/>
      <c r="P373" s="232"/>
      <c r="Q373" s="232"/>
      <c r="R373" s="168"/>
      <c r="S373" s="5"/>
      <c r="U373" s="5"/>
      <c r="V373" s="5"/>
      <c r="W373" s="5"/>
    </row>
    <row r="374" spans="1:23" ht="17.25" customHeight="1">
      <c r="A374" s="345">
        <v>10</v>
      </c>
      <c r="B374" s="320" t="s">
        <v>167</v>
      </c>
      <c r="C374" s="536">
        <v>110.1</v>
      </c>
      <c r="D374" s="536">
        <v>0.36493257584327843</v>
      </c>
      <c r="E374" s="536">
        <v>109.76051560578142</v>
      </c>
      <c r="F374" s="535">
        <f t="shared" si="31"/>
        <v>110.1254481816247</v>
      </c>
      <c r="G374" s="364">
        <f t="shared" si="32"/>
        <v>1.000231136981151</v>
      </c>
      <c r="H374" s="95"/>
      <c r="I374" s="95"/>
      <c r="J374" s="95"/>
      <c r="K374" s="95"/>
      <c r="L374" s="232"/>
      <c r="M374" s="232"/>
      <c r="N374" s="168"/>
      <c r="O374" s="5"/>
      <c r="P374" s="232"/>
      <c r="Q374" s="232"/>
      <c r="R374" s="168"/>
      <c r="S374" s="5"/>
      <c r="U374" s="5"/>
      <c r="V374" s="5"/>
      <c r="W374" s="5"/>
    </row>
    <row r="375" spans="1:23" ht="17.25" customHeight="1">
      <c r="A375" s="345">
        <v>11</v>
      </c>
      <c r="B375" s="320" t="s">
        <v>145</v>
      </c>
      <c r="C375" s="536">
        <v>153.39999999999998</v>
      </c>
      <c r="D375" s="536">
        <v>0.05214613846928495</v>
      </c>
      <c r="E375" s="536">
        <v>149.63871069671154</v>
      </c>
      <c r="F375" s="535">
        <f t="shared" si="31"/>
        <v>149.69085683518082</v>
      </c>
      <c r="G375" s="364">
        <f t="shared" si="32"/>
        <v>0.9758204487299925</v>
      </c>
      <c r="H375" s="95"/>
      <c r="I375" s="95"/>
      <c r="J375" s="95"/>
      <c r="K375" s="95"/>
      <c r="L375" s="232"/>
      <c r="M375" s="232"/>
      <c r="N375" s="168"/>
      <c r="O375" s="5"/>
      <c r="P375" s="232"/>
      <c r="Q375" s="232"/>
      <c r="R375" s="168"/>
      <c r="S375" s="5"/>
      <c r="U375" s="5"/>
      <c r="V375" s="5"/>
      <c r="W375" s="5"/>
    </row>
    <row r="376" spans="1:23" ht="17.25" customHeight="1" thickBot="1">
      <c r="A376" s="345"/>
      <c r="B376" s="488" t="s">
        <v>20</v>
      </c>
      <c r="C376" s="537">
        <f>SUM(C365:C375)</f>
        <v>1848.9</v>
      </c>
      <c r="D376" s="537">
        <f>SUM(D365:D375)</f>
        <v>60.3199099999997</v>
      </c>
      <c r="E376" s="537">
        <f>SUM(E365:E375)</f>
        <v>1791.1799999999998</v>
      </c>
      <c r="F376" s="469">
        <f>SUM(F365:F375)</f>
        <v>1851.4999099999995</v>
      </c>
      <c r="G376" s="493">
        <f>F376/C376</f>
        <v>1.0014061928714368</v>
      </c>
      <c r="H376" s="108"/>
      <c r="I376" s="170"/>
      <c r="J376" s="170"/>
      <c r="K376" s="170"/>
      <c r="L376" s="171"/>
      <c r="M376" s="171"/>
      <c r="N376" s="168"/>
      <c r="O376" s="5"/>
      <c r="P376" s="171"/>
      <c r="Q376" s="171"/>
      <c r="R376" s="168"/>
      <c r="S376" s="187"/>
      <c r="T376" s="187"/>
      <c r="U376" s="187"/>
      <c r="V376" s="187"/>
      <c r="W376" s="187"/>
    </row>
    <row r="377" spans="1:11" ht="16.5">
      <c r="A377" s="272"/>
      <c r="B377" s="273"/>
      <c r="C377" s="273"/>
      <c r="D377" s="272"/>
      <c r="E377" s="283"/>
      <c r="F377" s="273"/>
      <c r="G377" s="444"/>
      <c r="H377" s="95"/>
      <c r="I377" s="95"/>
      <c r="J377" s="95"/>
      <c r="K377" s="95"/>
    </row>
    <row r="378" spans="1:11" ht="16.5">
      <c r="A378" s="430" t="s">
        <v>112</v>
      </c>
      <c r="B378" s="430"/>
      <c r="C378" s="430"/>
      <c r="D378" s="430"/>
      <c r="E378" s="430"/>
      <c r="F378" s="430"/>
      <c r="G378" s="430"/>
      <c r="H378" s="444"/>
      <c r="I378" s="444"/>
      <c r="J378" s="95"/>
      <c r="K378" s="95"/>
    </row>
    <row r="379" spans="1:11" ht="17.25" thickBot="1">
      <c r="A379" s="538" t="s">
        <v>246</v>
      </c>
      <c r="B379" s="538"/>
      <c r="C379" s="538"/>
      <c r="D379" s="538"/>
      <c r="E379" s="538"/>
      <c r="F379" s="538"/>
      <c r="G379" s="444"/>
      <c r="H379" s="444"/>
      <c r="I379" s="444"/>
      <c r="J379" s="95"/>
      <c r="K379" s="95"/>
    </row>
    <row r="380" spans="1:18" ht="47.25">
      <c r="A380" s="274" t="s">
        <v>9</v>
      </c>
      <c r="B380" s="275" t="s">
        <v>10</v>
      </c>
      <c r="C380" s="275" t="s">
        <v>173</v>
      </c>
      <c r="D380" s="275" t="s">
        <v>101</v>
      </c>
      <c r="E380" s="445" t="s">
        <v>102</v>
      </c>
      <c r="F380" s="276" t="s">
        <v>103</v>
      </c>
      <c r="G380" s="674"/>
      <c r="H380" s="674"/>
      <c r="I380" s="674"/>
      <c r="J380" s="95"/>
      <c r="K380" s="95"/>
      <c r="L380" s="697"/>
      <c r="M380" s="698"/>
      <c r="N380" s="699"/>
      <c r="O380" s="188"/>
      <c r="P380" s="697"/>
      <c r="Q380" s="698"/>
      <c r="R380" s="699"/>
    </row>
    <row r="381" spans="1:18" ht="17.25" customHeight="1">
      <c r="A381" s="345">
        <v>1</v>
      </c>
      <c r="B381" s="320" t="s">
        <v>141</v>
      </c>
      <c r="C381" s="534">
        <v>309.29999999999995</v>
      </c>
      <c r="D381" s="535">
        <f>F365</f>
        <v>310.08717145792355</v>
      </c>
      <c r="E381" s="534">
        <v>299.73</v>
      </c>
      <c r="F381" s="539">
        <f>E381/C381</f>
        <v>0.9690591658583901</v>
      </c>
      <c r="G381" s="540"/>
      <c r="H381" s="444"/>
      <c r="I381" s="444"/>
      <c r="J381" s="95"/>
      <c r="K381" s="95"/>
      <c r="L381" s="232"/>
      <c r="M381" s="232"/>
      <c r="N381" s="168"/>
      <c r="O381" s="5"/>
      <c r="P381" s="232"/>
      <c r="Q381" s="232"/>
      <c r="R381" s="168"/>
    </row>
    <row r="382" spans="1:18" ht="17.25" customHeight="1">
      <c r="A382" s="345">
        <v>2</v>
      </c>
      <c r="B382" s="320" t="s">
        <v>162</v>
      </c>
      <c r="C382" s="534">
        <v>166</v>
      </c>
      <c r="D382" s="535">
        <f aca="true" t="shared" si="33" ref="D382:D391">F366</f>
        <v>166.66489562565016</v>
      </c>
      <c r="E382" s="534">
        <v>161.88</v>
      </c>
      <c r="F382" s="539">
        <f aca="true" t="shared" si="34" ref="F382:F392">E382/C382</f>
        <v>0.9751807228915662</v>
      </c>
      <c r="G382" s="540"/>
      <c r="H382" s="444"/>
      <c r="I382" s="444"/>
      <c r="J382" s="95"/>
      <c r="K382" s="95"/>
      <c r="L382" s="232"/>
      <c r="M382" s="232"/>
      <c r="N382" s="168"/>
      <c r="O382" s="5"/>
      <c r="P382" s="232"/>
      <c r="Q382" s="232"/>
      <c r="R382" s="168"/>
    </row>
    <row r="383" spans="1:18" ht="17.25" customHeight="1">
      <c r="A383" s="345">
        <v>3</v>
      </c>
      <c r="B383" s="320" t="s">
        <v>142</v>
      </c>
      <c r="C383" s="534">
        <v>223.7</v>
      </c>
      <c r="D383" s="535">
        <f t="shared" si="33"/>
        <v>227.42113245533574</v>
      </c>
      <c r="E383" s="534">
        <v>210.70999999999998</v>
      </c>
      <c r="F383" s="539">
        <f t="shared" si="34"/>
        <v>0.9419311578006258</v>
      </c>
      <c r="G383" s="540"/>
      <c r="H383" s="444"/>
      <c r="I383" s="444"/>
      <c r="J383" s="95"/>
      <c r="K383" s="95"/>
      <c r="L383" s="232"/>
      <c r="M383" s="232"/>
      <c r="N383" s="168"/>
      <c r="O383" s="5"/>
      <c r="P383" s="232"/>
      <c r="Q383" s="232"/>
      <c r="R383" s="168"/>
    </row>
    <row r="384" spans="1:18" ht="17.25" customHeight="1">
      <c r="A384" s="345">
        <v>4</v>
      </c>
      <c r="B384" s="320" t="s">
        <v>163</v>
      </c>
      <c r="C384" s="534">
        <v>101.20000000000002</v>
      </c>
      <c r="D384" s="535">
        <f t="shared" si="33"/>
        <v>100.28809614577581</v>
      </c>
      <c r="E384" s="534">
        <v>99.92</v>
      </c>
      <c r="F384" s="539">
        <f t="shared" si="34"/>
        <v>0.9873517786561263</v>
      </c>
      <c r="G384" s="540"/>
      <c r="H384" s="444"/>
      <c r="I384" s="444"/>
      <c r="J384" s="95"/>
      <c r="K384" s="95"/>
      <c r="L384" s="232"/>
      <c r="M384" s="232"/>
      <c r="N384" s="168"/>
      <c r="O384" s="5"/>
      <c r="P384" s="232"/>
      <c r="Q384" s="232"/>
      <c r="R384" s="168"/>
    </row>
    <row r="385" spans="1:18" ht="17.25" customHeight="1">
      <c r="A385" s="345">
        <v>5</v>
      </c>
      <c r="B385" s="320" t="s">
        <v>164</v>
      </c>
      <c r="C385" s="534">
        <v>155.9</v>
      </c>
      <c r="D385" s="535">
        <f t="shared" si="33"/>
        <v>157.04951727207325</v>
      </c>
      <c r="E385" s="534">
        <v>155.85999999999999</v>
      </c>
      <c r="F385" s="539">
        <f t="shared" si="34"/>
        <v>0.9997434252726105</v>
      </c>
      <c r="G385" s="540"/>
      <c r="H385" s="444"/>
      <c r="I385" s="444"/>
      <c r="J385" s="95"/>
      <c r="K385" s="95"/>
      <c r="L385" s="232"/>
      <c r="M385" s="232"/>
      <c r="N385" s="168"/>
      <c r="O385" s="5"/>
      <c r="P385" s="232"/>
      <c r="Q385" s="232"/>
      <c r="R385" s="168"/>
    </row>
    <row r="386" spans="1:18" ht="17.25" customHeight="1">
      <c r="A386" s="345">
        <v>6</v>
      </c>
      <c r="B386" s="320" t="s">
        <v>165</v>
      </c>
      <c r="C386" s="534">
        <v>72.4</v>
      </c>
      <c r="D386" s="535">
        <f t="shared" si="33"/>
        <v>72.49876541973266</v>
      </c>
      <c r="E386" s="534">
        <v>71.69</v>
      </c>
      <c r="F386" s="539">
        <f t="shared" si="34"/>
        <v>0.9901933701657457</v>
      </c>
      <c r="G386" s="540"/>
      <c r="H386" s="444"/>
      <c r="I386" s="444"/>
      <c r="J386" s="95"/>
      <c r="K386" s="95"/>
      <c r="L386" s="232"/>
      <c r="M386" s="232"/>
      <c r="N386" s="168"/>
      <c r="O386" s="5"/>
      <c r="P386" s="232"/>
      <c r="Q386" s="232"/>
      <c r="R386" s="168"/>
    </row>
    <row r="387" spans="1:18" ht="17.25" customHeight="1">
      <c r="A387" s="345">
        <v>7</v>
      </c>
      <c r="B387" s="320" t="s">
        <v>143</v>
      </c>
      <c r="C387" s="534">
        <v>123.60000000000001</v>
      </c>
      <c r="D387" s="535">
        <f t="shared" si="33"/>
        <v>125.15304199571885</v>
      </c>
      <c r="E387" s="534">
        <v>123.62</v>
      </c>
      <c r="F387" s="539">
        <f t="shared" si="34"/>
        <v>1.0001618122977345</v>
      </c>
      <c r="G387" s="540"/>
      <c r="H387" s="444"/>
      <c r="I387" s="444"/>
      <c r="J387" s="95"/>
      <c r="K387" s="95"/>
      <c r="L387" s="232"/>
      <c r="M387" s="232"/>
      <c r="N387" s="168"/>
      <c r="O387" s="5"/>
      <c r="P387" s="232"/>
      <c r="Q387" s="232"/>
      <c r="R387" s="168"/>
    </row>
    <row r="388" spans="1:18" ht="17.25" customHeight="1">
      <c r="A388" s="345">
        <v>8</v>
      </c>
      <c r="B388" s="320" t="s">
        <v>166</v>
      </c>
      <c r="C388" s="536">
        <v>134.39999999999998</v>
      </c>
      <c r="D388" s="535">
        <f t="shared" si="33"/>
        <v>133.20250070278053</v>
      </c>
      <c r="E388" s="536">
        <v>132.78</v>
      </c>
      <c r="F388" s="539">
        <f t="shared" si="34"/>
        <v>0.9879464285714288</v>
      </c>
      <c r="G388" s="540"/>
      <c r="H388" s="444"/>
      <c r="I388" s="444"/>
      <c r="J388" s="95"/>
      <c r="K388" s="95"/>
      <c r="L388" s="232"/>
      <c r="M388" s="232"/>
      <c r="N388" s="168"/>
      <c r="O388" s="5"/>
      <c r="P388" s="232"/>
      <c r="Q388" s="232"/>
      <c r="R388" s="168"/>
    </row>
    <row r="389" spans="1:18" ht="17.25" customHeight="1">
      <c r="A389" s="345">
        <v>9</v>
      </c>
      <c r="B389" s="320" t="s">
        <v>144</v>
      </c>
      <c r="C389" s="536">
        <v>298.9</v>
      </c>
      <c r="D389" s="535">
        <f t="shared" si="33"/>
        <v>299.31848390820346</v>
      </c>
      <c r="E389" s="536">
        <v>274.90999999999997</v>
      </c>
      <c r="F389" s="539">
        <f t="shared" si="34"/>
        <v>0.9197390431582468</v>
      </c>
      <c r="G389" s="540"/>
      <c r="H389" s="444"/>
      <c r="I389" s="444"/>
      <c r="J389" s="95"/>
      <c r="K389" s="95"/>
      <c r="L389" s="232"/>
      <c r="M389" s="232"/>
      <c r="N389" s="168"/>
      <c r="O389" s="5"/>
      <c r="P389" s="232"/>
      <c r="Q389" s="232"/>
      <c r="R389" s="168"/>
    </row>
    <row r="390" spans="1:18" ht="17.25" customHeight="1">
      <c r="A390" s="345">
        <v>10</v>
      </c>
      <c r="B390" s="320" t="s">
        <v>167</v>
      </c>
      <c r="C390" s="536">
        <v>110.1</v>
      </c>
      <c r="D390" s="535">
        <f t="shared" si="33"/>
        <v>110.1254481816247</v>
      </c>
      <c r="E390" s="536">
        <v>110.09999999999998</v>
      </c>
      <c r="F390" s="539">
        <f t="shared" si="34"/>
        <v>0.9999999999999999</v>
      </c>
      <c r="G390" s="540"/>
      <c r="H390" s="444"/>
      <c r="I390" s="444"/>
      <c r="J390" s="95"/>
      <c r="K390" s="95"/>
      <c r="L390" s="232"/>
      <c r="M390" s="232"/>
      <c r="N390" s="168"/>
      <c r="O390" s="5"/>
      <c r="P390" s="232"/>
      <c r="Q390" s="232"/>
      <c r="R390" s="168"/>
    </row>
    <row r="391" spans="1:18" ht="17.25" customHeight="1">
      <c r="A391" s="345">
        <v>11</v>
      </c>
      <c r="B391" s="320" t="s">
        <v>145</v>
      </c>
      <c r="C391" s="536">
        <v>153.39999999999998</v>
      </c>
      <c r="D391" s="535">
        <f t="shared" si="33"/>
        <v>149.69085683518082</v>
      </c>
      <c r="E391" s="536">
        <v>149.78</v>
      </c>
      <c r="F391" s="539">
        <f t="shared" si="34"/>
        <v>0.9764015645371579</v>
      </c>
      <c r="G391" s="540"/>
      <c r="H391" s="444"/>
      <c r="I391" s="444"/>
      <c r="J391" s="95"/>
      <c r="K391" s="95"/>
      <c r="L391" s="232"/>
      <c r="M391" s="232"/>
      <c r="N391" s="168"/>
      <c r="O391" s="5"/>
      <c r="P391" s="232"/>
      <c r="Q391" s="232"/>
      <c r="R391" s="168"/>
    </row>
    <row r="392" spans="1:18" s="6" customFormat="1" ht="17.25" customHeight="1" thickBot="1">
      <c r="A392" s="487"/>
      <c r="B392" s="488" t="s">
        <v>20</v>
      </c>
      <c r="C392" s="537">
        <f>SUM(C381:C391)</f>
        <v>1848.9</v>
      </c>
      <c r="D392" s="537">
        <f>SUM(D381:D391)</f>
        <v>1851.4999099999995</v>
      </c>
      <c r="E392" s="537">
        <f>SUM(E381:E391)</f>
        <v>1790.9799999999998</v>
      </c>
      <c r="F392" s="541">
        <f t="shared" si="34"/>
        <v>0.9686732651847043</v>
      </c>
      <c r="G392" s="542"/>
      <c r="H392" s="542"/>
      <c r="I392" s="542"/>
      <c r="J392" s="97"/>
      <c r="K392" s="97"/>
      <c r="L392" s="171"/>
      <c r="M392" s="171"/>
      <c r="N392" s="168"/>
      <c r="O392" s="98"/>
      <c r="P392" s="171"/>
      <c r="Q392" s="171"/>
      <c r="R392" s="168"/>
    </row>
    <row r="393" spans="1:11" ht="16.5">
      <c r="A393" s="519"/>
      <c r="B393" s="520"/>
      <c r="C393" s="521"/>
      <c r="D393" s="460"/>
      <c r="E393" s="283"/>
      <c r="F393" s="459"/>
      <c r="G393" s="146"/>
      <c r="H393" s="95"/>
      <c r="I393" s="95"/>
      <c r="J393" s="95"/>
      <c r="K393" s="95"/>
    </row>
    <row r="394" spans="1:11" ht="16.5">
      <c r="A394" s="430" t="s">
        <v>113</v>
      </c>
      <c r="B394" s="430"/>
      <c r="C394" s="430"/>
      <c r="D394" s="272"/>
      <c r="E394" s="283"/>
      <c r="F394" s="273"/>
      <c r="G394" s="95"/>
      <c r="H394" s="95"/>
      <c r="I394" s="95"/>
      <c r="J394" s="95"/>
      <c r="K394" s="95"/>
    </row>
    <row r="395" spans="1:11" ht="17.25" thickBot="1">
      <c r="A395" s="538" t="s">
        <v>246</v>
      </c>
      <c r="B395" s="538"/>
      <c r="C395" s="333"/>
      <c r="D395" s="272"/>
      <c r="E395" s="283"/>
      <c r="F395" s="273"/>
      <c r="G395" s="95"/>
      <c r="H395" s="95"/>
      <c r="I395" s="95"/>
      <c r="J395" s="95"/>
      <c r="K395" s="95"/>
    </row>
    <row r="396" spans="1:14" ht="47.25">
      <c r="A396" s="274" t="s">
        <v>9</v>
      </c>
      <c r="B396" s="275" t="s">
        <v>10</v>
      </c>
      <c r="C396" s="275" t="s">
        <v>210</v>
      </c>
      <c r="D396" s="275" t="s">
        <v>101</v>
      </c>
      <c r="E396" s="445" t="s">
        <v>247</v>
      </c>
      <c r="F396" s="446" t="s">
        <v>248</v>
      </c>
      <c r="G396" s="675"/>
      <c r="H396" s="675"/>
      <c r="I396" s="675"/>
      <c r="J396" s="95"/>
      <c r="K396" s="95"/>
      <c r="L396" s="697"/>
      <c r="M396" s="698"/>
      <c r="N396" s="699"/>
    </row>
    <row r="397" spans="1:15" ht="17.25" customHeight="1">
      <c r="A397" s="345">
        <v>1</v>
      </c>
      <c r="B397" s="320" t="s">
        <v>141</v>
      </c>
      <c r="C397" s="534">
        <v>309.29999999999995</v>
      </c>
      <c r="D397" s="535">
        <f>D381</f>
        <v>310.08717145792355</v>
      </c>
      <c r="E397" s="534">
        <v>10.357171457923556</v>
      </c>
      <c r="F397" s="364">
        <f>E397/C397</f>
        <v>0.03348584370489349</v>
      </c>
      <c r="G397" s="189"/>
      <c r="H397" s="95"/>
      <c r="I397" s="95"/>
      <c r="J397" s="95"/>
      <c r="K397" s="95"/>
      <c r="L397" s="232"/>
      <c r="M397" s="232"/>
      <c r="N397" s="168"/>
      <c r="O397" s="5"/>
    </row>
    <row r="398" spans="1:15" ht="17.25" customHeight="1">
      <c r="A398" s="345">
        <v>2</v>
      </c>
      <c r="B398" s="320" t="s">
        <v>162</v>
      </c>
      <c r="C398" s="534">
        <v>166</v>
      </c>
      <c r="D398" s="535">
        <f aca="true" t="shared" si="35" ref="D398:D407">D382</f>
        <v>166.66489562565016</v>
      </c>
      <c r="E398" s="534">
        <v>4.7848956256501864</v>
      </c>
      <c r="F398" s="364">
        <f aca="true" t="shared" si="36" ref="F398:F407">E398/C398</f>
        <v>0.02882467244367582</v>
      </c>
      <c r="G398" s="189"/>
      <c r="H398" s="95"/>
      <c r="I398" s="95"/>
      <c r="J398" s="95"/>
      <c r="K398" s="95"/>
      <c r="L398" s="232"/>
      <c r="M398" s="232"/>
      <c r="N398" s="168"/>
      <c r="O398" s="5"/>
    </row>
    <row r="399" spans="1:15" ht="17.25" customHeight="1">
      <c r="A399" s="345">
        <v>3</v>
      </c>
      <c r="B399" s="320" t="s">
        <v>142</v>
      </c>
      <c r="C399" s="534">
        <v>223.7</v>
      </c>
      <c r="D399" s="535">
        <f t="shared" si="35"/>
        <v>227.42113245533574</v>
      </c>
      <c r="E399" s="534">
        <v>16.711132455335765</v>
      </c>
      <c r="F399" s="364">
        <f t="shared" si="36"/>
        <v>0.07470331897780852</v>
      </c>
      <c r="G399" s="189"/>
      <c r="H399" s="95"/>
      <c r="I399" s="95"/>
      <c r="J399" s="95"/>
      <c r="K399" s="95"/>
      <c r="L399" s="232"/>
      <c r="M399" s="232"/>
      <c r="N399" s="168"/>
      <c r="O399" s="5"/>
    </row>
    <row r="400" spans="1:15" ht="17.25" customHeight="1">
      <c r="A400" s="345">
        <v>4</v>
      </c>
      <c r="B400" s="320" t="s">
        <v>163</v>
      </c>
      <c r="C400" s="534">
        <v>101.20000000000002</v>
      </c>
      <c r="D400" s="535">
        <f t="shared" si="35"/>
        <v>100.28809614577581</v>
      </c>
      <c r="E400" s="534">
        <v>1.8132557090185344</v>
      </c>
      <c r="F400" s="364">
        <f t="shared" si="36"/>
        <v>0.017917546531803698</v>
      </c>
      <c r="G400" s="189"/>
      <c r="H400" s="95"/>
      <c r="I400" s="95"/>
      <c r="J400" s="95"/>
      <c r="K400" s="95"/>
      <c r="L400" s="232"/>
      <c r="M400" s="232"/>
      <c r="N400" s="168"/>
      <c r="O400" s="5"/>
    </row>
    <row r="401" spans="1:15" ht="17.25" customHeight="1">
      <c r="A401" s="345">
        <v>5</v>
      </c>
      <c r="B401" s="320" t="s">
        <v>164</v>
      </c>
      <c r="C401" s="534">
        <v>155.9</v>
      </c>
      <c r="D401" s="535">
        <f t="shared" si="35"/>
        <v>157.04951727207325</v>
      </c>
      <c r="E401" s="534">
        <v>1.189517272073246</v>
      </c>
      <c r="F401" s="364">
        <f t="shared" si="36"/>
        <v>0.007630001745177973</v>
      </c>
      <c r="G401" s="189"/>
      <c r="H401" s="95"/>
      <c r="I401" s="95"/>
      <c r="J401" s="95"/>
      <c r="K401" s="95"/>
      <c r="L401" s="232"/>
      <c r="M401" s="232"/>
      <c r="N401" s="168"/>
      <c r="O401" s="5"/>
    </row>
    <row r="402" spans="1:15" ht="17.25" customHeight="1">
      <c r="A402" s="345">
        <v>6</v>
      </c>
      <c r="B402" s="320" t="s">
        <v>165</v>
      </c>
      <c r="C402" s="534">
        <v>72.4</v>
      </c>
      <c r="D402" s="535">
        <f t="shared" si="35"/>
        <v>72.49876541973266</v>
      </c>
      <c r="E402" s="534">
        <v>0</v>
      </c>
      <c r="F402" s="364">
        <f t="shared" si="36"/>
        <v>0</v>
      </c>
      <c r="G402" s="189"/>
      <c r="H402" s="95"/>
      <c r="I402" s="95"/>
      <c r="J402" s="95"/>
      <c r="K402" s="95"/>
      <c r="L402" s="232"/>
      <c r="M402" s="232"/>
      <c r="N402" s="168"/>
      <c r="O402" s="5"/>
    </row>
    <row r="403" spans="1:15" ht="17.25" customHeight="1">
      <c r="A403" s="345">
        <v>7</v>
      </c>
      <c r="B403" s="320" t="s">
        <v>143</v>
      </c>
      <c r="C403" s="534">
        <v>123.60000000000001</v>
      </c>
      <c r="D403" s="535">
        <f t="shared" si="35"/>
        <v>125.15304199571885</v>
      </c>
      <c r="E403" s="534">
        <v>-1.459069235027176</v>
      </c>
      <c r="F403" s="364">
        <f t="shared" si="36"/>
        <v>-0.011804767273682652</v>
      </c>
      <c r="G403" s="189"/>
      <c r="H403" s="95"/>
      <c r="I403" s="95"/>
      <c r="J403" s="95"/>
      <c r="K403" s="95"/>
      <c r="L403" s="232"/>
      <c r="M403" s="232"/>
      <c r="N403" s="168"/>
      <c r="O403" s="5"/>
    </row>
    <row r="404" spans="1:15" ht="17.25" customHeight="1">
      <c r="A404" s="345">
        <v>8</v>
      </c>
      <c r="B404" s="320" t="s">
        <v>166</v>
      </c>
      <c r="C404" s="536">
        <v>134.39999999999998</v>
      </c>
      <c r="D404" s="535">
        <f t="shared" si="35"/>
        <v>133.20250070278053</v>
      </c>
      <c r="E404" s="534">
        <v>-1.8847081473390475</v>
      </c>
      <c r="F404" s="364">
        <f t="shared" si="36"/>
        <v>-0.014023126096272678</v>
      </c>
      <c r="G404" s="189"/>
      <c r="H404" s="95"/>
      <c r="I404" s="95"/>
      <c r="J404" s="95"/>
      <c r="K404" s="95"/>
      <c r="L404" s="232"/>
      <c r="M404" s="232"/>
      <c r="N404" s="168"/>
      <c r="O404" s="5"/>
    </row>
    <row r="405" spans="1:15" ht="17.25" customHeight="1">
      <c r="A405" s="345">
        <v>9</v>
      </c>
      <c r="B405" s="320" t="s">
        <v>144</v>
      </c>
      <c r="C405" s="536">
        <v>298.9</v>
      </c>
      <c r="D405" s="535">
        <f t="shared" si="35"/>
        <v>299.31848390820346</v>
      </c>
      <c r="E405" s="534">
        <v>-3.603584769124538</v>
      </c>
      <c r="F405" s="364">
        <f t="shared" si="36"/>
        <v>-0.012056155132567876</v>
      </c>
      <c r="G405" s="189"/>
      <c r="H405" s="95"/>
      <c r="I405" s="95"/>
      <c r="J405" s="95"/>
      <c r="K405" s="95"/>
      <c r="L405" s="232"/>
      <c r="M405" s="232"/>
      <c r="N405" s="168"/>
      <c r="O405" s="5"/>
    </row>
    <row r="406" spans="1:15" ht="17.25" customHeight="1">
      <c r="A406" s="345">
        <v>10</v>
      </c>
      <c r="B406" s="320" t="s">
        <v>167</v>
      </c>
      <c r="C406" s="536">
        <v>110.1</v>
      </c>
      <c r="D406" s="535">
        <f t="shared" si="35"/>
        <v>110.1254481816247</v>
      </c>
      <c r="E406" s="534">
        <v>-1.670511385614514</v>
      </c>
      <c r="F406" s="364">
        <f t="shared" si="36"/>
        <v>-0.01517267380213001</v>
      </c>
      <c r="G406" s="189"/>
      <c r="H406" s="95"/>
      <c r="I406" s="95"/>
      <c r="J406" s="95"/>
      <c r="K406" s="95"/>
      <c r="L406" s="232"/>
      <c r="M406" s="232"/>
      <c r="N406" s="168"/>
      <c r="O406" s="5"/>
    </row>
    <row r="407" spans="1:15" ht="17.25" customHeight="1">
      <c r="A407" s="345">
        <v>11</v>
      </c>
      <c r="B407" s="320" t="s">
        <v>145</v>
      </c>
      <c r="C407" s="536">
        <v>153.39999999999998</v>
      </c>
      <c r="D407" s="535">
        <f t="shared" si="35"/>
        <v>149.69085683518082</v>
      </c>
      <c r="E407" s="534">
        <v>-2.0354613818144998</v>
      </c>
      <c r="F407" s="364">
        <f t="shared" si="36"/>
        <v>-0.01326897902095502</v>
      </c>
      <c r="G407" s="189"/>
      <c r="H407" s="95"/>
      <c r="I407" s="95"/>
      <c r="J407" s="95"/>
      <c r="K407" s="95"/>
      <c r="L407" s="232"/>
      <c r="M407" s="232"/>
      <c r="N407" s="168"/>
      <c r="O407" s="5"/>
    </row>
    <row r="408" spans="1:18" ht="17.25" customHeight="1" thickBot="1">
      <c r="A408" s="487"/>
      <c r="B408" s="488" t="s">
        <v>20</v>
      </c>
      <c r="C408" s="537">
        <v>1848.9</v>
      </c>
      <c r="D408" s="537">
        <f>SUM(D397:D407)</f>
        <v>1851.4999099999995</v>
      </c>
      <c r="E408" s="537">
        <f>SUM(E397:E407)</f>
        <v>24.202637601081516</v>
      </c>
      <c r="F408" s="493">
        <f>E408/C408</f>
        <v>0.013090290227206185</v>
      </c>
      <c r="G408" s="163"/>
      <c r="H408" s="163"/>
      <c r="I408" s="163"/>
      <c r="J408" s="108"/>
      <c r="K408" s="108"/>
      <c r="L408" s="171"/>
      <c r="M408" s="171"/>
      <c r="N408" s="168"/>
      <c r="O408" s="92"/>
      <c r="P408" s="96"/>
      <c r="Q408" s="96"/>
      <c r="R408" s="96"/>
    </row>
    <row r="409" spans="1:11" ht="16.5">
      <c r="A409" s="684" t="s">
        <v>114</v>
      </c>
      <c r="B409" s="684"/>
      <c r="C409" s="684"/>
      <c r="D409" s="684"/>
      <c r="E409" s="684"/>
      <c r="F409" s="273"/>
      <c r="G409" s="108"/>
      <c r="H409" s="95"/>
      <c r="I409" s="95"/>
      <c r="J409" s="95"/>
      <c r="K409" s="95"/>
    </row>
    <row r="410" spans="1:11" ht="16.5">
      <c r="A410" s="272"/>
      <c r="B410" s="273"/>
      <c r="C410" s="273"/>
      <c r="D410" s="272"/>
      <c r="E410" s="283"/>
      <c r="F410" s="273"/>
      <c r="G410" s="95"/>
      <c r="H410" s="95"/>
      <c r="I410" s="95"/>
      <c r="J410" s="95"/>
      <c r="K410" s="95"/>
    </row>
    <row r="411" spans="1:14" s="18" customFormat="1" ht="17.25" thickBot="1">
      <c r="A411" s="258" t="s">
        <v>253</v>
      </c>
      <c r="B411" s="259"/>
      <c r="C411" s="259"/>
      <c r="D411" s="259"/>
      <c r="E411" s="543"/>
      <c r="F411" s="259"/>
      <c r="G411" s="190"/>
      <c r="H411" s="190"/>
      <c r="I411" s="190"/>
      <c r="J411" s="190"/>
      <c r="K411" s="190"/>
      <c r="L411" s="191"/>
      <c r="M411" s="191"/>
      <c r="N411" s="191"/>
    </row>
    <row r="412" spans="1:11" ht="57.75" customHeight="1">
      <c r="A412" s="274" t="s">
        <v>3</v>
      </c>
      <c r="B412" s="275"/>
      <c r="C412" s="275" t="s">
        <v>4</v>
      </c>
      <c r="D412" s="275" t="s">
        <v>5</v>
      </c>
      <c r="E412" s="445" t="s">
        <v>6</v>
      </c>
      <c r="F412" s="276" t="s">
        <v>7</v>
      </c>
      <c r="G412" s="95"/>
      <c r="H412" s="95"/>
      <c r="I412" s="95"/>
      <c r="J412" s="95"/>
      <c r="K412" s="95"/>
    </row>
    <row r="413" spans="1:11" ht="16.5">
      <c r="A413" s="544">
        <v>1</v>
      </c>
      <c r="B413" s="436">
        <v>2</v>
      </c>
      <c r="C413" s="436">
        <v>3</v>
      </c>
      <c r="D413" s="545">
        <v>4</v>
      </c>
      <c r="E413" s="437" t="s">
        <v>8</v>
      </c>
      <c r="F413" s="546">
        <v>6</v>
      </c>
      <c r="G413" s="95"/>
      <c r="H413" s="95"/>
      <c r="I413" s="95"/>
      <c r="J413" s="95"/>
      <c r="K413" s="95"/>
    </row>
    <row r="414" spans="1:11" ht="32.25">
      <c r="A414" s="547">
        <v>1</v>
      </c>
      <c r="B414" s="548" t="s">
        <v>245</v>
      </c>
      <c r="C414" s="408">
        <v>2.94</v>
      </c>
      <c r="D414" s="408">
        <v>2.94</v>
      </c>
      <c r="E414" s="549">
        <f>D414-C414</f>
        <v>0</v>
      </c>
      <c r="F414" s="550">
        <f>E414/D414</f>
        <v>0</v>
      </c>
      <c r="G414" s="97"/>
      <c r="H414" s="95"/>
      <c r="I414" s="95"/>
      <c r="J414" s="95"/>
      <c r="K414" s="95"/>
    </row>
    <row r="415" spans="1:11" ht="32.25">
      <c r="A415" s="547">
        <v>2</v>
      </c>
      <c r="B415" s="548" t="s">
        <v>250</v>
      </c>
      <c r="C415" s="551">
        <v>126.1</v>
      </c>
      <c r="D415" s="551">
        <v>126.1</v>
      </c>
      <c r="E415" s="552">
        <f>D415-C415</f>
        <v>0</v>
      </c>
      <c r="F415" s="550">
        <f>E415/D415</f>
        <v>0</v>
      </c>
      <c r="G415" s="97"/>
      <c r="H415" s="95"/>
      <c r="I415" s="95"/>
      <c r="J415" s="95"/>
      <c r="K415" s="95"/>
    </row>
    <row r="416" spans="1:11" ht="32.25">
      <c r="A416" s="547">
        <v>3</v>
      </c>
      <c r="B416" s="548" t="s">
        <v>249</v>
      </c>
      <c r="C416" s="408">
        <v>122.89</v>
      </c>
      <c r="D416" s="408">
        <v>122.89</v>
      </c>
      <c r="E416" s="549">
        <f>D416-C416</f>
        <v>0</v>
      </c>
      <c r="F416" s="550">
        <f>E416/D416</f>
        <v>0</v>
      </c>
      <c r="G416" s="97"/>
      <c r="H416" s="95"/>
      <c r="I416" s="95"/>
      <c r="J416" s="95"/>
      <c r="K416" s="95"/>
    </row>
    <row r="417" spans="1:11" ht="17.25" thickBot="1">
      <c r="A417" s="487">
        <v>4</v>
      </c>
      <c r="B417" s="553" t="s">
        <v>30</v>
      </c>
      <c r="C417" s="554">
        <f>C414+C416</f>
        <v>125.83</v>
      </c>
      <c r="D417" s="469">
        <f>D414+D416</f>
        <v>125.83</v>
      </c>
      <c r="E417" s="555">
        <f>D417-C417</f>
        <v>0</v>
      </c>
      <c r="F417" s="493">
        <f>SUM(F414:F416)</f>
        <v>0</v>
      </c>
      <c r="G417" s="97"/>
      <c r="H417" s="95"/>
      <c r="I417" s="95"/>
      <c r="J417" s="95"/>
      <c r="K417" s="95"/>
    </row>
    <row r="418" spans="1:18" ht="12" customHeight="1">
      <c r="A418" s="231"/>
      <c r="B418" s="11"/>
      <c r="C418" s="11"/>
      <c r="D418" s="231"/>
      <c r="E418" s="22"/>
      <c r="F418" s="11"/>
      <c r="G418" s="95"/>
      <c r="H418" s="192"/>
      <c r="I418" s="192"/>
      <c r="J418" s="192"/>
      <c r="K418" s="192"/>
      <c r="L418" s="193"/>
      <c r="M418" s="193"/>
      <c r="N418" s="194"/>
      <c r="O418" s="193"/>
      <c r="P418" s="193"/>
      <c r="Q418" s="193"/>
      <c r="R418" s="193"/>
    </row>
    <row r="419" spans="1:18" s="18" customFormat="1" ht="52.5" customHeight="1" thickBot="1">
      <c r="A419" s="258" t="s">
        <v>251</v>
      </c>
      <c r="B419" s="259"/>
      <c r="C419" s="259"/>
      <c r="D419" s="259" t="s">
        <v>28</v>
      </c>
      <c r="E419" s="716" t="s">
        <v>254</v>
      </c>
      <c r="F419" s="716"/>
      <c r="G419" s="557"/>
      <c r="H419" s="195"/>
      <c r="I419" s="196"/>
      <c r="J419" s="196"/>
      <c r="M419" s="197"/>
      <c r="N419" s="40"/>
      <c r="O419" s="39"/>
      <c r="P419" s="39"/>
      <c r="Q419" s="39"/>
      <c r="R419" s="39"/>
    </row>
    <row r="420" spans="1:18" ht="41.25" customHeight="1">
      <c r="A420" s="274" t="s">
        <v>3</v>
      </c>
      <c r="B420" s="275" t="s">
        <v>36</v>
      </c>
      <c r="C420" s="275" t="s">
        <v>173</v>
      </c>
      <c r="D420" s="275" t="s">
        <v>105</v>
      </c>
      <c r="E420" s="445" t="s">
        <v>106</v>
      </c>
      <c r="F420" s="275" t="s">
        <v>37</v>
      </c>
      <c r="G420" s="276" t="s">
        <v>38</v>
      </c>
      <c r="H420" s="198"/>
      <c r="I420" s="198"/>
      <c r="J420" s="198"/>
      <c r="K420" s="198"/>
      <c r="L420" s="199"/>
      <c r="M420" s="199"/>
      <c r="N420" s="199"/>
      <c r="O420" s="74"/>
      <c r="P420" s="74"/>
      <c r="Q420" s="74"/>
      <c r="R420" s="74"/>
    </row>
    <row r="421" spans="1:18" s="96" customFormat="1" ht="30" customHeight="1">
      <c r="A421" s="558">
        <v>1</v>
      </c>
      <c r="B421" s="559">
        <v>2</v>
      </c>
      <c r="C421" s="559">
        <v>3</v>
      </c>
      <c r="D421" s="560">
        <v>4</v>
      </c>
      <c r="E421" s="561">
        <v>5</v>
      </c>
      <c r="F421" s="559">
        <v>6</v>
      </c>
      <c r="G421" s="562">
        <v>7</v>
      </c>
      <c r="H421" s="200"/>
      <c r="I421" s="200"/>
      <c r="J421" s="200"/>
      <c r="K421" s="200"/>
      <c r="L421" s="201"/>
      <c r="M421" s="201"/>
      <c r="N421" s="201"/>
      <c r="O421" s="201"/>
      <c r="P421" s="201"/>
      <c r="Q421" s="201"/>
      <c r="R421" s="201"/>
    </row>
    <row r="422" spans="1:14" s="96" customFormat="1" ht="31.5">
      <c r="A422" s="563">
        <v>1</v>
      </c>
      <c r="B422" s="564" t="s">
        <v>39</v>
      </c>
      <c r="C422" s="565">
        <v>18.73</v>
      </c>
      <c r="D422" s="565">
        <v>18.73</v>
      </c>
      <c r="E422" s="565">
        <v>18.73</v>
      </c>
      <c r="F422" s="566">
        <f>E422/C422</f>
        <v>1</v>
      </c>
      <c r="G422" s="567">
        <f>D422-E422</f>
        <v>0</v>
      </c>
      <c r="H422" s="108"/>
      <c r="I422" s="108"/>
      <c r="J422" s="108"/>
      <c r="K422" s="108"/>
      <c r="L422" s="92"/>
      <c r="M422" s="92"/>
      <c r="N422" s="92"/>
    </row>
    <row r="423" spans="1:14" s="96" customFormat="1" ht="16.5">
      <c r="A423" s="717">
        <v>2</v>
      </c>
      <c r="B423" s="719" t="s">
        <v>104</v>
      </c>
      <c r="C423" s="714">
        <v>107.37</v>
      </c>
      <c r="D423" s="714">
        <v>107.1</v>
      </c>
      <c r="E423" s="727">
        <v>106.97</v>
      </c>
      <c r="F423" s="729">
        <f>E423/C423</f>
        <v>0.9962745645897364</v>
      </c>
      <c r="G423" s="721">
        <f>D423-E423</f>
        <v>0.12999999999999545</v>
      </c>
      <c r="H423" s="108"/>
      <c r="I423" s="108"/>
      <c r="J423" s="108"/>
      <c r="K423" s="108"/>
      <c r="L423" s="92"/>
      <c r="M423" s="92"/>
      <c r="N423" s="92"/>
    </row>
    <row r="424" spans="1:14" s="96" customFormat="1" ht="14.25" customHeight="1">
      <c r="A424" s="718"/>
      <c r="B424" s="720"/>
      <c r="C424" s="715"/>
      <c r="D424" s="715"/>
      <c r="E424" s="728"/>
      <c r="F424" s="730"/>
      <c r="G424" s="722"/>
      <c r="H424" s="108"/>
      <c r="I424" s="108"/>
      <c r="J424" s="108"/>
      <c r="K424" s="108"/>
      <c r="L424" s="92"/>
      <c r="M424" s="92"/>
      <c r="N424" s="92"/>
    </row>
    <row r="425" spans="1:14" s="96" customFormat="1" ht="17.25" thickBot="1">
      <c r="A425" s="709" t="s">
        <v>20</v>
      </c>
      <c r="B425" s="710"/>
      <c r="C425" s="492">
        <f>SUM(C422:C424)</f>
        <v>126.10000000000001</v>
      </c>
      <c r="D425" s="492">
        <f>D422+D423</f>
        <v>125.83</v>
      </c>
      <c r="E425" s="568">
        <f>SUM(E422:E424)</f>
        <v>125.7</v>
      </c>
      <c r="F425" s="569">
        <f>E425/C425</f>
        <v>0.9968279143536874</v>
      </c>
      <c r="G425" s="570">
        <f>SUM(G422:G424)</f>
        <v>0.12999999999999545</v>
      </c>
      <c r="H425" s="108"/>
      <c r="I425" s="108"/>
      <c r="J425" s="108"/>
      <c r="K425" s="108"/>
      <c r="L425" s="92"/>
      <c r="M425" s="92"/>
      <c r="N425" s="92"/>
    </row>
    <row r="426" spans="1:18" s="96" customFormat="1" ht="16.5">
      <c r="A426" s="272"/>
      <c r="B426" s="273"/>
      <c r="C426" s="273"/>
      <c r="D426" s="272"/>
      <c r="E426" s="283"/>
      <c r="F426" s="273"/>
      <c r="G426" s="108"/>
      <c r="H426" s="202"/>
      <c r="I426" s="202"/>
      <c r="J426" s="202"/>
      <c r="K426" s="202"/>
      <c r="L426" s="203"/>
      <c r="M426" s="203"/>
      <c r="N426" s="203"/>
      <c r="O426" s="204"/>
      <c r="P426" s="204"/>
      <c r="Q426" s="204"/>
      <c r="R426" s="204"/>
    </row>
    <row r="427" spans="1:18" s="209" customFormat="1" ht="16.5">
      <c r="A427" s="684" t="s">
        <v>115</v>
      </c>
      <c r="B427" s="684"/>
      <c r="C427" s="684"/>
      <c r="D427" s="684"/>
      <c r="E427" s="684"/>
      <c r="F427" s="684"/>
      <c r="G427" s="205"/>
      <c r="H427" s="206"/>
      <c r="I427" s="206"/>
      <c r="J427" s="206"/>
      <c r="K427" s="206"/>
      <c r="L427" s="207"/>
      <c r="M427" s="207"/>
      <c r="N427" s="207"/>
      <c r="O427" s="208"/>
      <c r="P427" s="208"/>
      <c r="Q427" s="208"/>
      <c r="R427" s="208"/>
    </row>
    <row r="428" spans="1:11" s="210" customFormat="1" ht="16.5" thickBot="1">
      <c r="A428" s="258" t="s">
        <v>252</v>
      </c>
      <c r="B428" s="259"/>
      <c r="C428" s="259"/>
      <c r="D428" s="259"/>
      <c r="E428" s="543"/>
      <c r="F428" s="259"/>
      <c r="G428" s="190"/>
      <c r="H428" s="238"/>
      <c r="I428" s="238"/>
      <c r="J428" s="238"/>
      <c r="K428" s="238"/>
    </row>
    <row r="429" spans="1:24" s="96" customFormat="1" ht="48">
      <c r="A429" s="285" t="s">
        <v>3</v>
      </c>
      <c r="B429" s="334" t="s">
        <v>138</v>
      </c>
      <c r="C429" s="334" t="s">
        <v>4</v>
      </c>
      <c r="D429" s="334" t="s">
        <v>5</v>
      </c>
      <c r="E429" s="335" t="s">
        <v>6</v>
      </c>
      <c r="F429" s="336" t="s">
        <v>7</v>
      </c>
      <c r="G429" s="95"/>
      <c r="H429" s="108"/>
      <c r="I429" s="108"/>
      <c r="J429" s="108"/>
      <c r="K429" s="108"/>
      <c r="L429" s="92"/>
      <c r="M429" s="211"/>
      <c r="N429" s="211"/>
      <c r="O429" s="212"/>
      <c r="P429" s="212"/>
      <c r="Q429" s="212"/>
      <c r="R429" s="212"/>
      <c r="S429" s="212"/>
      <c r="T429" s="212"/>
      <c r="U429" s="212"/>
      <c r="V429" s="212"/>
      <c r="W429" s="212"/>
      <c r="X429" s="212"/>
    </row>
    <row r="430" spans="1:24" s="96" customFormat="1" ht="16.5">
      <c r="A430" s="544">
        <v>1</v>
      </c>
      <c r="B430" s="436">
        <v>2</v>
      </c>
      <c r="C430" s="436">
        <v>3</v>
      </c>
      <c r="D430" s="545">
        <v>4</v>
      </c>
      <c r="E430" s="437" t="s">
        <v>8</v>
      </c>
      <c r="F430" s="546">
        <v>6</v>
      </c>
      <c r="G430" s="95"/>
      <c r="H430" s="213"/>
      <c r="I430" s="214"/>
      <c r="J430" s="214"/>
      <c r="K430" s="80"/>
      <c r="M430" s="215"/>
      <c r="N430" s="215"/>
      <c r="O430" s="216"/>
      <c r="P430" s="216"/>
      <c r="Q430" s="216"/>
      <c r="R430" s="216"/>
      <c r="S430" s="212"/>
      <c r="T430" s="212"/>
      <c r="U430" s="212"/>
      <c r="V430" s="212"/>
      <c r="W430" s="212"/>
      <c r="X430" s="212"/>
    </row>
    <row r="431" spans="1:24" s="96" customFormat="1" ht="32.25">
      <c r="A431" s="277">
        <v>1</v>
      </c>
      <c r="B431" s="405" t="s">
        <v>184</v>
      </c>
      <c r="C431" s="408">
        <v>0</v>
      </c>
      <c r="D431" s="447">
        <v>0</v>
      </c>
      <c r="E431" s="407">
        <f>D431-C431</f>
        <v>0</v>
      </c>
      <c r="F431" s="571">
        <v>0</v>
      </c>
      <c r="G431" s="95"/>
      <c r="H431" s="239"/>
      <c r="I431" s="240"/>
      <c r="J431" s="240"/>
      <c r="K431" s="80"/>
      <c r="M431" s="217"/>
      <c r="N431" s="217"/>
      <c r="O431" s="218"/>
      <c r="P431" s="218"/>
      <c r="Q431" s="218"/>
      <c r="R431" s="218"/>
      <c r="S431" s="212"/>
      <c r="T431" s="212"/>
      <c r="U431" s="212"/>
      <c r="V431" s="212"/>
      <c r="W431" s="212"/>
      <c r="X431" s="212"/>
    </row>
    <row r="432" spans="1:18" s="96" customFormat="1" ht="36.75" customHeight="1">
      <c r="A432" s="277">
        <v>2</v>
      </c>
      <c r="B432" s="405" t="s">
        <v>173</v>
      </c>
      <c r="C432" s="408">
        <v>121.43</v>
      </c>
      <c r="D432" s="408">
        <v>121.43</v>
      </c>
      <c r="E432" s="572">
        <f>D432-C432</f>
        <v>0</v>
      </c>
      <c r="F432" s="571">
        <f>E432/D432</f>
        <v>0</v>
      </c>
      <c r="G432" s="95"/>
      <c r="H432" s="219"/>
      <c r="I432" s="219"/>
      <c r="J432" s="219"/>
      <c r="K432" s="219"/>
      <c r="L432" s="220"/>
      <c r="M432" s="220"/>
      <c r="N432" s="220"/>
      <c r="O432" s="221"/>
      <c r="P432" s="221"/>
      <c r="Q432" s="221"/>
      <c r="R432" s="221"/>
    </row>
    <row r="433" spans="1:14" s="96" customFormat="1" ht="36" customHeight="1">
      <c r="A433" s="277">
        <v>3</v>
      </c>
      <c r="B433" s="405" t="s">
        <v>175</v>
      </c>
      <c r="C433" s="408">
        <v>117.66</v>
      </c>
      <c r="D433" s="408">
        <v>117.66</v>
      </c>
      <c r="E433" s="572">
        <f>D433-C433</f>
        <v>0</v>
      </c>
      <c r="F433" s="571">
        <f>E433/D433</f>
        <v>0</v>
      </c>
      <c r="G433" s="95"/>
      <c r="H433" s="108"/>
      <c r="I433" s="108"/>
      <c r="J433" s="108"/>
      <c r="K433" s="108"/>
      <c r="L433" s="92"/>
      <c r="M433" s="92"/>
      <c r="N433" s="92"/>
    </row>
    <row r="434" spans="1:14" s="96" customFormat="1" ht="17.25" thickBot="1">
      <c r="A434" s="280">
        <v>4</v>
      </c>
      <c r="B434" s="553" t="s">
        <v>30</v>
      </c>
      <c r="C434" s="554">
        <f>C431+C433</f>
        <v>117.66</v>
      </c>
      <c r="D434" s="469">
        <f>D431+D433</f>
        <v>117.66</v>
      </c>
      <c r="E434" s="469">
        <f>E431+E433</f>
        <v>0</v>
      </c>
      <c r="F434" s="573">
        <f>F431+F433</f>
        <v>0</v>
      </c>
      <c r="G434" s="95"/>
      <c r="H434" s="108"/>
      <c r="I434" s="108"/>
      <c r="J434" s="108"/>
      <c r="K434" s="108"/>
      <c r="L434" s="92"/>
      <c r="M434" s="92"/>
      <c r="N434" s="92"/>
    </row>
    <row r="435" spans="1:14" s="96" customFormat="1" ht="30" customHeight="1">
      <c r="A435" s="272"/>
      <c r="B435" s="273"/>
      <c r="C435" s="273"/>
      <c r="D435" s="272"/>
      <c r="E435" s="283"/>
      <c r="F435" s="273"/>
      <c r="G435" s="444"/>
      <c r="H435" s="413"/>
      <c r="I435" s="413"/>
      <c r="J435" s="413"/>
      <c r="K435" s="413"/>
      <c r="L435" s="92"/>
      <c r="M435" s="92"/>
      <c r="N435" s="92"/>
    </row>
    <row r="436" spans="1:14" s="209" customFormat="1" ht="17.25" customHeight="1">
      <c r="A436" s="258" t="s">
        <v>176</v>
      </c>
      <c r="B436" s="259"/>
      <c r="C436" s="259"/>
      <c r="D436" s="259"/>
      <c r="E436" s="543"/>
      <c r="F436" s="556"/>
      <c r="G436" s="557"/>
      <c r="H436" s="574"/>
      <c r="I436" s="574"/>
      <c r="J436" s="574"/>
      <c r="K436" s="574"/>
      <c r="L436" s="222"/>
      <c r="M436" s="222"/>
      <c r="N436" s="222"/>
    </row>
    <row r="437" spans="1:14" s="96" customFormat="1" ht="16.5">
      <c r="A437" s="711" t="s">
        <v>177</v>
      </c>
      <c r="B437" s="711"/>
      <c r="C437" s="575"/>
      <c r="D437" s="272" t="s">
        <v>28</v>
      </c>
      <c r="E437" s="283"/>
      <c r="F437" s="736" t="s">
        <v>255</v>
      </c>
      <c r="G437" s="736"/>
      <c r="H437" s="413"/>
      <c r="I437" s="413"/>
      <c r="J437" s="413"/>
      <c r="K437" s="413"/>
      <c r="L437" s="92"/>
      <c r="M437" s="92"/>
      <c r="N437" s="92"/>
    </row>
    <row r="438" spans="1:17" s="96" customFormat="1" ht="63.75">
      <c r="A438" s="317" t="s">
        <v>177</v>
      </c>
      <c r="B438" s="317" t="s">
        <v>40</v>
      </c>
      <c r="C438" s="317" t="s">
        <v>41</v>
      </c>
      <c r="D438" s="317" t="s">
        <v>42</v>
      </c>
      <c r="E438" s="317" t="s">
        <v>43</v>
      </c>
      <c r="F438" s="318" t="s">
        <v>6</v>
      </c>
      <c r="G438" s="317" t="s">
        <v>37</v>
      </c>
      <c r="H438" s="576" t="s">
        <v>38</v>
      </c>
      <c r="I438" s="577">
        <v>2489.909</v>
      </c>
      <c r="J438" s="577">
        <v>470</v>
      </c>
      <c r="K438" s="317" t="s">
        <v>38</v>
      </c>
      <c r="L438" s="92"/>
      <c r="M438" s="92"/>
      <c r="N438" s="211"/>
      <c r="O438" s="211"/>
      <c r="P438" s="92"/>
      <c r="Q438" s="92"/>
    </row>
    <row r="439" spans="1:15" s="96" customFormat="1" ht="16.5">
      <c r="A439" s="578">
        <v>1</v>
      </c>
      <c r="B439" s="325">
        <v>2</v>
      </c>
      <c r="C439" s="325">
        <v>3</v>
      </c>
      <c r="D439" s="325">
        <v>4</v>
      </c>
      <c r="E439" s="325">
        <v>5</v>
      </c>
      <c r="F439" s="268" t="s">
        <v>152</v>
      </c>
      <c r="G439" s="325">
        <v>7</v>
      </c>
      <c r="H439" s="439" t="s">
        <v>62</v>
      </c>
      <c r="I439" s="579"/>
      <c r="J439" s="579"/>
      <c r="K439" s="270" t="s">
        <v>153</v>
      </c>
      <c r="L439" s="92"/>
      <c r="M439" s="92"/>
      <c r="N439" s="211"/>
      <c r="O439" s="212"/>
    </row>
    <row r="440" spans="1:15" s="96" customFormat="1" ht="16.5">
      <c r="A440" s="579">
        <v>121.43</v>
      </c>
      <c r="B440" s="439">
        <f>D434</f>
        <v>117.66</v>
      </c>
      <c r="C440" s="439">
        <f>C204</f>
        <v>12285.573820000001</v>
      </c>
      <c r="D440" s="580">
        <f>C440*980/100000</f>
        <v>120.39862343600001</v>
      </c>
      <c r="E440" s="580">
        <v>125.2</v>
      </c>
      <c r="F440" s="581">
        <f>D440-E440</f>
        <v>-4.801376563999995</v>
      </c>
      <c r="G440" s="582">
        <f>E440/A440</f>
        <v>1.031046693568311</v>
      </c>
      <c r="H440" s="583">
        <f>B440-E440</f>
        <v>-7.540000000000006</v>
      </c>
      <c r="I440" s="579"/>
      <c r="J440" s="579"/>
      <c r="K440" s="579">
        <f>B440-E440</f>
        <v>-7.540000000000006</v>
      </c>
      <c r="L440" s="92"/>
      <c r="M440" s="92"/>
      <c r="N440" s="211"/>
      <c r="O440" s="212"/>
    </row>
    <row r="441" spans="1:15" s="96" customFormat="1" ht="16.5">
      <c r="A441" s="231"/>
      <c r="B441" s="11"/>
      <c r="C441" s="11"/>
      <c r="D441" s="231"/>
      <c r="E441" s="22"/>
      <c r="F441" s="11"/>
      <c r="G441" s="108"/>
      <c r="H441" s="108"/>
      <c r="I441" s="108"/>
      <c r="J441" s="108"/>
      <c r="K441" s="108"/>
      <c r="L441" s="92"/>
      <c r="M441" s="92"/>
      <c r="N441" s="211"/>
      <c r="O441" s="212"/>
    </row>
    <row r="442" spans="1:18" s="96" customFormat="1" ht="16.5">
      <c r="A442" s="231"/>
      <c r="B442" s="11"/>
      <c r="C442" s="11"/>
      <c r="D442" s="231"/>
      <c r="E442" s="22"/>
      <c r="F442" s="11"/>
      <c r="G442" s="108"/>
      <c r="H442" s="202"/>
      <c r="I442" s="202"/>
      <c r="J442" s="202"/>
      <c r="K442" s="202"/>
      <c r="L442" s="203"/>
      <c r="M442" s="203"/>
      <c r="N442" s="203"/>
      <c r="O442" s="204"/>
      <c r="P442" s="204"/>
      <c r="Q442" s="204"/>
      <c r="R442" s="204"/>
    </row>
    <row r="443" spans="1:18" s="96" customFormat="1" ht="16.5">
      <c r="A443" s="684" t="s">
        <v>256</v>
      </c>
      <c r="B443" s="684"/>
      <c r="C443" s="684"/>
      <c r="D443" s="684"/>
      <c r="E443" s="684"/>
      <c r="F443" s="94"/>
      <c r="G443" s="108"/>
      <c r="H443" s="182"/>
      <c r="I443" s="182"/>
      <c r="J443" s="182"/>
      <c r="K443" s="182"/>
      <c r="L443" s="223"/>
      <c r="M443" s="223"/>
      <c r="N443" s="223"/>
      <c r="O443" s="224"/>
      <c r="P443" s="224"/>
      <c r="Q443" s="224"/>
      <c r="R443" s="224"/>
    </row>
    <row r="444" spans="1:18" s="209" customFormat="1" ht="27" customHeight="1">
      <c r="A444" s="416" t="s">
        <v>137</v>
      </c>
      <c r="B444" s="412"/>
      <c r="C444" s="412"/>
      <c r="D444" s="412"/>
      <c r="E444" s="584"/>
      <c r="F444" s="412"/>
      <c r="G444" s="574"/>
      <c r="H444" s="206"/>
      <c r="I444" s="206"/>
      <c r="J444" s="206"/>
      <c r="K444" s="206"/>
      <c r="L444" s="207"/>
      <c r="M444" s="207"/>
      <c r="N444" s="207"/>
      <c r="O444" s="208"/>
      <c r="P444" s="208"/>
      <c r="Q444" s="208"/>
      <c r="R444" s="208"/>
    </row>
    <row r="445" spans="1:18" s="209" customFormat="1" ht="17.25" thickBot="1">
      <c r="A445" s="585" t="s">
        <v>116</v>
      </c>
      <c r="B445" s="586"/>
      <c r="C445" s="586"/>
      <c r="D445" s="586"/>
      <c r="E445" s="587"/>
      <c r="F445" s="586"/>
      <c r="G445" s="588"/>
      <c r="H445" s="206"/>
      <c r="I445" s="206"/>
      <c r="J445" s="206"/>
      <c r="K445" s="206"/>
      <c r="L445" s="207"/>
      <c r="M445" s="207"/>
      <c r="N445" s="207"/>
      <c r="O445" s="208"/>
      <c r="P445" s="208"/>
      <c r="Q445" s="208"/>
      <c r="R445" s="208"/>
    </row>
    <row r="446" spans="1:18" s="96" customFormat="1" ht="17.25" thickBot="1">
      <c r="A446" s="747" t="s">
        <v>186</v>
      </c>
      <c r="B446" s="748"/>
      <c r="C446" s="748"/>
      <c r="D446" s="748"/>
      <c r="E446" s="749"/>
      <c r="F446" s="415"/>
      <c r="G446" s="589"/>
      <c r="H446" s="181"/>
      <c r="I446" s="181"/>
      <c r="J446" s="181"/>
      <c r="K446" s="181"/>
      <c r="L446" s="211"/>
      <c r="M446" s="211"/>
      <c r="N446" s="211"/>
      <c r="O446" s="212"/>
      <c r="P446" s="212"/>
      <c r="Q446" s="212"/>
      <c r="R446" s="212"/>
    </row>
    <row r="447" spans="1:18" s="96" customFormat="1" ht="32.25">
      <c r="A447" s="285" t="s">
        <v>24</v>
      </c>
      <c r="B447" s="334" t="s">
        <v>136</v>
      </c>
      <c r="C447" s="334" t="s">
        <v>26</v>
      </c>
      <c r="D447" s="590" t="s">
        <v>45</v>
      </c>
      <c r="E447" s="418" t="s">
        <v>46</v>
      </c>
      <c r="F447" s="415"/>
      <c r="G447" s="589"/>
      <c r="H447" s="181"/>
      <c r="I447" s="181"/>
      <c r="J447" s="181"/>
      <c r="K447" s="181"/>
      <c r="L447" s="211"/>
      <c r="M447" s="211"/>
      <c r="N447" s="211"/>
      <c r="O447" s="212"/>
      <c r="P447" s="212"/>
      <c r="Q447" s="212"/>
      <c r="R447" s="212"/>
    </row>
    <row r="448" spans="1:18" s="96" customFormat="1" ht="16.5">
      <c r="A448" s="750" t="s">
        <v>86</v>
      </c>
      <c r="B448" s="591" t="s">
        <v>73</v>
      </c>
      <c r="C448" s="737"/>
      <c r="D448" s="593">
        <v>2539</v>
      </c>
      <c r="E448" s="594">
        <v>1523.4</v>
      </c>
      <c r="F448" s="415"/>
      <c r="G448" s="589"/>
      <c r="H448" s="181"/>
      <c r="I448" s="181"/>
      <c r="J448" s="181"/>
      <c r="K448" s="181"/>
      <c r="L448" s="211"/>
      <c r="M448" s="211"/>
      <c r="N448" s="211"/>
      <c r="O448" s="212"/>
      <c r="P448" s="212"/>
      <c r="Q448" s="212"/>
      <c r="R448" s="212"/>
    </row>
    <row r="449" spans="1:18" s="96" customFormat="1" ht="16.5">
      <c r="A449" s="750"/>
      <c r="B449" s="591" t="s">
        <v>74</v>
      </c>
      <c r="C449" s="738"/>
      <c r="D449" s="593">
        <v>468</v>
      </c>
      <c r="E449" s="596">
        <v>280.8</v>
      </c>
      <c r="F449" s="415"/>
      <c r="G449" s="597"/>
      <c r="H449" s="181"/>
      <c r="I449" s="181"/>
      <c r="J449" s="181"/>
      <c r="K449" s="181"/>
      <c r="L449" s="211"/>
      <c r="M449" s="211"/>
      <c r="N449" s="211"/>
      <c r="O449" s="212"/>
      <c r="P449" s="212"/>
      <c r="Q449" s="212"/>
      <c r="R449" s="212"/>
    </row>
    <row r="450" spans="1:18" s="96" customFormat="1" ht="16.5">
      <c r="A450" s="750"/>
      <c r="B450" s="591" t="s">
        <v>75</v>
      </c>
      <c r="C450" s="738"/>
      <c r="D450" s="593">
        <v>1294</v>
      </c>
      <c r="E450" s="596">
        <v>776.4</v>
      </c>
      <c r="F450" s="415"/>
      <c r="G450" s="597"/>
      <c r="H450" s="181"/>
      <c r="I450" s="181"/>
      <c r="J450" s="181"/>
      <c r="K450" s="181"/>
      <c r="L450" s="211"/>
      <c r="M450" s="211"/>
      <c r="N450" s="211"/>
      <c r="O450" s="212"/>
      <c r="P450" s="212"/>
      <c r="Q450" s="212"/>
      <c r="R450" s="212"/>
    </row>
    <row r="451" spans="1:18" s="96" customFormat="1" ht="16.5">
      <c r="A451" s="750"/>
      <c r="B451" s="591" t="s">
        <v>76</v>
      </c>
      <c r="C451" s="738"/>
      <c r="D451" s="593">
        <v>1467</v>
      </c>
      <c r="E451" s="596">
        <v>2949.48</v>
      </c>
      <c r="F451" s="415"/>
      <c r="G451" s="597"/>
      <c r="H451" s="181"/>
      <c r="I451" s="181"/>
      <c r="J451" s="181"/>
      <c r="K451" s="181"/>
      <c r="L451" s="211"/>
      <c r="M451" s="211"/>
      <c r="N451" s="211"/>
      <c r="O451" s="212"/>
      <c r="P451" s="212"/>
      <c r="Q451" s="212"/>
      <c r="R451" s="212"/>
    </row>
    <row r="452" spans="1:14" s="96" customFormat="1" ht="16.5">
      <c r="A452" s="750"/>
      <c r="B452" s="591" t="s">
        <v>127</v>
      </c>
      <c r="C452" s="738"/>
      <c r="D452" s="593">
        <v>3723</v>
      </c>
      <c r="E452" s="594">
        <v>9147</v>
      </c>
      <c r="F452" s="415"/>
      <c r="G452" s="597"/>
      <c r="H452" s="108"/>
      <c r="I452" s="108">
        <f>E459-E454</f>
        <v>-669.5899999999983</v>
      </c>
      <c r="J452" s="108"/>
      <c r="K452" s="108"/>
      <c r="L452" s="92"/>
      <c r="M452" s="92"/>
      <c r="N452" s="92"/>
    </row>
    <row r="453" spans="1:14" s="96" customFormat="1" ht="16.5">
      <c r="A453" s="751"/>
      <c r="B453" s="592" t="s">
        <v>257</v>
      </c>
      <c r="C453" s="595"/>
      <c r="D453" s="598">
        <v>267</v>
      </c>
      <c r="E453" s="599">
        <v>669.59</v>
      </c>
      <c r="F453" s="415"/>
      <c r="G453" s="597"/>
      <c r="H453" s="108"/>
      <c r="I453" s="108"/>
      <c r="J453" s="108"/>
      <c r="K453" s="108"/>
      <c r="L453" s="92"/>
      <c r="M453" s="92"/>
      <c r="N453" s="92"/>
    </row>
    <row r="454" spans="1:30" s="96" customFormat="1" ht="17.25" thickBot="1">
      <c r="A454" s="752"/>
      <c r="B454" s="600" t="s">
        <v>20</v>
      </c>
      <c r="C454" s="601"/>
      <c r="D454" s="602">
        <f>SUM(D448:D453)</f>
        <v>9758</v>
      </c>
      <c r="E454" s="603">
        <f>SUM(E448:E453)</f>
        <v>15346.67</v>
      </c>
      <c r="F454" s="415"/>
      <c r="G454" s="597"/>
      <c r="H454" s="213"/>
      <c r="I454" s="214"/>
      <c r="J454" s="214"/>
      <c r="K454" s="80"/>
      <c r="M454" s="215"/>
      <c r="N454" s="215"/>
      <c r="O454" s="216"/>
      <c r="P454" s="216"/>
      <c r="Q454" s="216"/>
      <c r="R454" s="216"/>
      <c r="S454" s="212"/>
      <c r="T454" s="212"/>
      <c r="U454" s="212"/>
      <c r="V454" s="212"/>
      <c r="W454" s="212"/>
      <c r="X454" s="212"/>
      <c r="Y454" s="212"/>
      <c r="Z454" s="212"/>
      <c r="AA454" s="212"/>
      <c r="AB454" s="212"/>
      <c r="AC454" s="212"/>
      <c r="AD454" s="212"/>
    </row>
    <row r="455" spans="1:18" s="96" customFormat="1" ht="16.5">
      <c r="A455" s="604"/>
      <c r="B455" s="605"/>
      <c r="C455" s="605"/>
      <c r="D455" s="606"/>
      <c r="E455" s="607"/>
      <c r="F455" s="605"/>
      <c r="G455" s="605"/>
      <c r="H455" s="219"/>
      <c r="I455" s="219"/>
      <c r="J455" s="219"/>
      <c r="K455" s="219"/>
      <c r="L455" s="220"/>
      <c r="M455" s="220"/>
      <c r="N455" s="220"/>
      <c r="O455" s="221"/>
      <c r="P455" s="221"/>
      <c r="Q455" s="221"/>
      <c r="R455" s="221"/>
    </row>
    <row r="456" spans="1:14" s="209" customFormat="1" ht="17.25" customHeight="1" thickBot="1">
      <c r="A456" s="416" t="s">
        <v>172</v>
      </c>
      <c r="B456" s="412"/>
      <c r="C456" s="412"/>
      <c r="D456" s="412"/>
      <c r="E456" s="584"/>
      <c r="F456" s="412"/>
      <c r="G456" s="574"/>
      <c r="H456" s="205"/>
      <c r="I456" s="205"/>
      <c r="J456" s="205"/>
      <c r="K456" s="205"/>
      <c r="L456" s="222"/>
      <c r="M456" s="222"/>
      <c r="N456" s="222"/>
    </row>
    <row r="457" spans="1:14" s="96" customFormat="1" ht="16.5">
      <c r="A457" s="676" t="s">
        <v>47</v>
      </c>
      <c r="B457" s="672" t="s">
        <v>48</v>
      </c>
      <c r="C457" s="678"/>
      <c r="D457" s="679" t="s">
        <v>49</v>
      </c>
      <c r="E457" s="679"/>
      <c r="F457" s="672" t="s">
        <v>50</v>
      </c>
      <c r="G457" s="673"/>
      <c r="H457" s="108"/>
      <c r="I457" s="108"/>
      <c r="J457" s="108"/>
      <c r="K457" s="108"/>
      <c r="L457" s="92"/>
      <c r="M457" s="92"/>
      <c r="N457" s="92"/>
    </row>
    <row r="458" spans="1:14" s="96" customFormat="1" ht="24.75" customHeight="1">
      <c r="A458" s="677"/>
      <c r="B458" s="608" t="s">
        <v>51</v>
      </c>
      <c r="C458" s="608" t="s">
        <v>52</v>
      </c>
      <c r="D458" s="609" t="s">
        <v>51</v>
      </c>
      <c r="E458" s="610" t="s">
        <v>52</v>
      </c>
      <c r="F458" s="608" t="s">
        <v>51</v>
      </c>
      <c r="G458" s="611" t="s">
        <v>52</v>
      </c>
      <c r="H458" s="108"/>
      <c r="I458" s="108"/>
      <c r="J458" s="108"/>
      <c r="K458" s="108"/>
      <c r="L458" s="92"/>
      <c r="M458" s="92"/>
      <c r="N458" s="92"/>
    </row>
    <row r="459" spans="1:14" s="96" customFormat="1" ht="15.75" customHeight="1" thickBot="1">
      <c r="A459" s="612" t="s">
        <v>178</v>
      </c>
      <c r="B459" s="613">
        <f>D454</f>
        <v>9758</v>
      </c>
      <c r="C459" s="613">
        <f>E454</f>
        <v>15346.67</v>
      </c>
      <c r="D459" s="614">
        <v>9491</v>
      </c>
      <c r="E459" s="615">
        <v>14677.080000000002</v>
      </c>
      <c r="F459" s="616">
        <f>D459/B459</f>
        <v>0.9726378356220537</v>
      </c>
      <c r="G459" s="617">
        <f>E459/C459</f>
        <v>0.9563690364098532</v>
      </c>
      <c r="H459" s="108"/>
      <c r="I459" s="108"/>
      <c r="J459" s="108"/>
      <c r="K459" s="108"/>
      <c r="L459" s="92"/>
      <c r="M459" s="92"/>
      <c r="N459" s="92"/>
    </row>
    <row r="460" spans="1:18" s="209" customFormat="1" ht="31.5" customHeight="1" thickBot="1">
      <c r="A460" s="416" t="s">
        <v>117</v>
      </c>
      <c r="B460" s="412"/>
      <c r="C460" s="412"/>
      <c r="D460" s="412"/>
      <c r="E460" s="584"/>
      <c r="F460" s="412"/>
      <c r="G460" s="205"/>
      <c r="H460" s="225"/>
      <c r="I460" s="225"/>
      <c r="J460" s="225"/>
      <c r="K460" s="225"/>
      <c r="L460" s="226"/>
      <c r="M460" s="226"/>
      <c r="N460" s="226"/>
      <c r="O460" s="227"/>
      <c r="P460" s="227"/>
      <c r="Q460" s="227"/>
      <c r="R460" s="227"/>
    </row>
    <row r="461" spans="1:11" ht="34.5" customHeight="1">
      <c r="A461" s="734" t="s">
        <v>185</v>
      </c>
      <c r="B461" s="735"/>
      <c r="C461" s="740" t="s">
        <v>187</v>
      </c>
      <c r="D461" s="740"/>
      <c r="E461" s="725" t="s">
        <v>53</v>
      </c>
      <c r="F461" s="726"/>
      <c r="G461" s="108"/>
      <c r="H461" s="95"/>
      <c r="I461" s="95"/>
      <c r="J461" s="95"/>
      <c r="K461" s="95"/>
    </row>
    <row r="462" spans="1:11" ht="16.5">
      <c r="A462" s="618" t="s">
        <v>51</v>
      </c>
      <c r="B462" s="494" t="s">
        <v>54</v>
      </c>
      <c r="C462" s="494" t="s">
        <v>51</v>
      </c>
      <c r="D462" s="619" t="s">
        <v>54</v>
      </c>
      <c r="E462" s="620" t="s">
        <v>51</v>
      </c>
      <c r="F462" s="621" t="s">
        <v>55</v>
      </c>
      <c r="G462" s="108"/>
      <c r="H462" s="95"/>
      <c r="I462" s="95"/>
      <c r="J462" s="95"/>
      <c r="K462" s="95"/>
    </row>
    <row r="463" spans="1:11" ht="16.5">
      <c r="A463" s="622">
        <v>1</v>
      </c>
      <c r="B463" s="578">
        <v>2</v>
      </c>
      <c r="C463" s="578">
        <v>3</v>
      </c>
      <c r="D463" s="591">
        <v>4</v>
      </c>
      <c r="E463" s="623"/>
      <c r="F463" s="624">
        <v>6</v>
      </c>
      <c r="G463" s="108"/>
      <c r="H463" s="95"/>
      <c r="I463" s="95"/>
      <c r="J463" s="95"/>
      <c r="K463" s="95"/>
    </row>
    <row r="464" spans="1:11" ht="17.25" thickBot="1">
      <c r="A464" s="625">
        <f>B459</f>
        <v>9758</v>
      </c>
      <c r="B464" s="613">
        <f>C459</f>
        <v>15346.67</v>
      </c>
      <c r="C464" s="614">
        <v>9491</v>
      </c>
      <c r="D464" s="615">
        <v>14677.080000000002</v>
      </c>
      <c r="E464" s="569">
        <f>C464/A464</f>
        <v>0.9726378356220537</v>
      </c>
      <c r="F464" s="626">
        <f>D464/B464</f>
        <v>0.9563690364098532</v>
      </c>
      <c r="G464" s="108"/>
      <c r="H464" s="95"/>
      <c r="I464" s="95"/>
      <c r="J464" s="95"/>
      <c r="K464" s="95"/>
    </row>
    <row r="465" spans="1:11" ht="16.5">
      <c r="A465" s="671"/>
      <c r="B465" s="671"/>
      <c r="C465" s="671"/>
      <c r="D465" s="671"/>
      <c r="E465" s="671"/>
      <c r="F465" s="671"/>
      <c r="G465" s="108"/>
      <c r="H465" s="95"/>
      <c r="I465" s="95"/>
      <c r="J465" s="95"/>
      <c r="K465" s="95"/>
    </row>
    <row r="466" spans="1:11" ht="16.5">
      <c r="A466" s="627" t="s">
        <v>118</v>
      </c>
      <c r="B466" s="415"/>
      <c r="C466" s="415"/>
      <c r="D466" s="414"/>
      <c r="E466" s="480"/>
      <c r="F466" s="415"/>
      <c r="G466" s="413"/>
      <c r="H466" s="95"/>
      <c r="I466" s="95"/>
      <c r="J466" s="95"/>
      <c r="K466" s="95"/>
    </row>
    <row r="467" spans="1:11" ht="16.5">
      <c r="A467" s="628" t="s">
        <v>119</v>
      </c>
      <c r="B467" s="415"/>
      <c r="C467" s="415"/>
      <c r="D467" s="414"/>
      <c r="E467" s="480"/>
      <c r="F467" s="415"/>
      <c r="G467" s="413"/>
      <c r="H467" s="95"/>
      <c r="I467" s="95"/>
      <c r="J467" s="95"/>
      <c r="K467" s="95"/>
    </row>
    <row r="468" spans="1:11" ht="17.25" thickBot="1">
      <c r="A468" s="629"/>
      <c r="B468" s="630"/>
      <c r="C468" s="631"/>
      <c r="D468" s="631"/>
      <c r="E468" s="632"/>
      <c r="F468" s="631"/>
      <c r="G468" s="633"/>
      <c r="H468" s="95"/>
      <c r="I468" s="95"/>
      <c r="J468" s="95"/>
      <c r="K468" s="95"/>
    </row>
    <row r="469" spans="1:11" ht="16.5">
      <c r="A469" s="741" t="s">
        <v>192</v>
      </c>
      <c r="B469" s="742"/>
      <c r="C469" s="742"/>
      <c r="D469" s="742"/>
      <c r="E469" s="743"/>
      <c r="F469" s="415"/>
      <c r="G469" s="589"/>
      <c r="H469" s="95"/>
      <c r="I469" s="95"/>
      <c r="J469" s="95"/>
      <c r="K469" s="95"/>
    </row>
    <row r="470" spans="1:11" ht="32.25">
      <c r="A470" s="634" t="s">
        <v>24</v>
      </c>
      <c r="B470" s="317" t="s">
        <v>25</v>
      </c>
      <c r="C470" s="317" t="s">
        <v>188</v>
      </c>
      <c r="D470" s="317" t="s">
        <v>189</v>
      </c>
      <c r="E470" s="635" t="s">
        <v>46</v>
      </c>
      <c r="F470" s="415"/>
      <c r="G470" s="589"/>
      <c r="H470" s="95"/>
      <c r="I470" s="95"/>
      <c r="J470" s="95"/>
      <c r="K470" s="95"/>
    </row>
    <row r="471" spans="1:11" ht="16.5">
      <c r="A471" s="744" t="s">
        <v>87</v>
      </c>
      <c r="B471" s="551" t="s">
        <v>73</v>
      </c>
      <c r="C471" s="636">
        <v>1450</v>
      </c>
      <c r="D471" s="637">
        <v>0</v>
      </c>
      <c r="E471" s="594">
        <f>(D471+C471)*0.05</f>
        <v>72.5</v>
      </c>
      <c r="F471" s="415"/>
      <c r="G471" s="597"/>
      <c r="H471" s="95"/>
      <c r="I471" s="95"/>
      <c r="J471" s="95"/>
      <c r="K471" s="95"/>
    </row>
    <row r="472" spans="1:11" ht="16.5">
      <c r="A472" s="745"/>
      <c r="B472" s="551" t="s">
        <v>74</v>
      </c>
      <c r="C472" s="636">
        <v>1557</v>
      </c>
      <c r="D472" s="637">
        <v>0</v>
      </c>
      <c r="E472" s="594">
        <f aca="true" t="shared" si="37" ref="E472:E483">(D472+C472)*0.05</f>
        <v>77.85000000000001</v>
      </c>
      <c r="F472" s="415"/>
      <c r="G472" s="597"/>
      <c r="H472" s="95"/>
      <c r="I472" s="95"/>
      <c r="J472" s="95"/>
      <c r="K472" s="95"/>
    </row>
    <row r="473" spans="1:11" ht="16.5">
      <c r="A473" s="745"/>
      <c r="B473" s="551" t="s">
        <v>75</v>
      </c>
      <c r="C473" s="636">
        <v>0</v>
      </c>
      <c r="D473" s="637">
        <v>0</v>
      </c>
      <c r="E473" s="594">
        <f t="shared" si="37"/>
        <v>0</v>
      </c>
      <c r="F473" s="415"/>
      <c r="G473" s="597"/>
      <c r="H473" s="95"/>
      <c r="I473" s="95"/>
      <c r="J473" s="95"/>
      <c r="K473" s="95"/>
    </row>
    <row r="474" spans="1:11" ht="16.5">
      <c r="A474" s="745"/>
      <c r="B474" s="551" t="s">
        <v>76</v>
      </c>
      <c r="C474" s="636">
        <v>6367</v>
      </c>
      <c r="D474" s="638">
        <v>0</v>
      </c>
      <c r="E474" s="594">
        <f>(D474+C474)*0.05</f>
        <v>318.35</v>
      </c>
      <c r="F474" s="415"/>
      <c r="G474" s="597"/>
      <c r="H474" s="95"/>
      <c r="I474" s="95"/>
      <c r="J474" s="95"/>
      <c r="K474" s="95"/>
    </row>
    <row r="475" spans="1:11" ht="16.5">
      <c r="A475" s="745"/>
      <c r="B475" s="551" t="s">
        <v>127</v>
      </c>
      <c r="C475" s="269">
        <v>0</v>
      </c>
      <c r="D475" s="638">
        <v>0</v>
      </c>
      <c r="E475" s="594">
        <f t="shared" si="37"/>
        <v>0</v>
      </c>
      <c r="F475" s="732"/>
      <c r="G475" s="733"/>
      <c r="H475" s="95"/>
      <c r="I475" s="95"/>
      <c r="J475" s="95"/>
      <c r="K475" s="95"/>
    </row>
    <row r="476" spans="1:11" ht="16.5">
      <c r="A476" s="745"/>
      <c r="B476" s="551" t="s">
        <v>156</v>
      </c>
      <c r="C476" s="269">
        <v>0</v>
      </c>
      <c r="D476" s="638">
        <v>0</v>
      </c>
      <c r="E476" s="594">
        <f t="shared" si="37"/>
        <v>0</v>
      </c>
      <c r="F476" s="732"/>
      <c r="G476" s="733"/>
      <c r="H476" s="95"/>
      <c r="I476" s="95"/>
      <c r="J476" s="95"/>
      <c r="K476" s="95"/>
    </row>
    <row r="477" spans="1:11" ht="16.5">
      <c r="A477" s="745"/>
      <c r="B477" s="551" t="s">
        <v>157</v>
      </c>
      <c r="C477" s="636">
        <v>700</v>
      </c>
      <c r="D477" s="639">
        <v>0</v>
      </c>
      <c r="E477" s="594">
        <f t="shared" si="37"/>
        <v>35</v>
      </c>
      <c r="F477" s="732"/>
      <c r="G477" s="733"/>
      <c r="H477" s="95"/>
      <c r="I477" s="95"/>
      <c r="J477" s="95"/>
      <c r="K477" s="95"/>
    </row>
    <row r="478" spans="1:11" ht="16.5">
      <c r="A478" s="745"/>
      <c r="B478" s="551" t="s">
        <v>154</v>
      </c>
      <c r="C478" s="636">
        <v>538</v>
      </c>
      <c r="D478" s="639">
        <v>0</v>
      </c>
      <c r="E478" s="594">
        <f t="shared" si="37"/>
        <v>26.900000000000002</v>
      </c>
      <c r="F478" s="732"/>
      <c r="G478" s="733"/>
      <c r="H478" s="95"/>
      <c r="I478" s="95"/>
      <c r="J478" s="95"/>
      <c r="K478" s="95"/>
    </row>
    <row r="479" spans="1:11" ht="16.5">
      <c r="A479" s="745"/>
      <c r="B479" s="551" t="s">
        <v>169</v>
      </c>
      <c r="C479" s="269">
        <v>0</v>
      </c>
      <c r="D479" s="269">
        <v>3007</v>
      </c>
      <c r="E479" s="594">
        <f t="shared" si="37"/>
        <v>150.35</v>
      </c>
      <c r="F479" s="640"/>
      <c r="G479" s="597"/>
      <c r="H479" s="95"/>
      <c r="I479" s="95"/>
      <c r="J479" s="95"/>
      <c r="K479" s="95"/>
    </row>
    <row r="480" spans="1:11" ht="16.5">
      <c r="A480" s="745"/>
      <c r="B480" s="641" t="s">
        <v>170</v>
      </c>
      <c r="C480" s="642">
        <v>615</v>
      </c>
      <c r="D480" s="642">
        <v>0</v>
      </c>
      <c r="E480" s="594">
        <f t="shared" si="37"/>
        <v>30.75</v>
      </c>
      <c r="F480" s="415"/>
      <c r="G480" s="597"/>
      <c r="H480" s="95"/>
      <c r="I480" s="95"/>
      <c r="J480" s="95"/>
      <c r="K480" s="95"/>
    </row>
    <row r="481" spans="1:13" ht="16.5">
      <c r="A481" s="745"/>
      <c r="B481" s="641" t="s">
        <v>190</v>
      </c>
      <c r="C481" s="642">
        <v>862</v>
      </c>
      <c r="D481" s="643">
        <v>5875</v>
      </c>
      <c r="E481" s="594">
        <f t="shared" si="37"/>
        <v>336.85</v>
      </c>
      <c r="F481" s="669"/>
      <c r="G481" s="597"/>
      <c r="H481" s="95"/>
      <c r="I481" s="95"/>
      <c r="J481" s="95"/>
      <c r="K481" s="95"/>
      <c r="M481" s="82"/>
    </row>
    <row r="482" spans="1:11" ht="16.5">
      <c r="A482" s="745"/>
      <c r="B482" s="551" t="s">
        <v>191</v>
      </c>
      <c r="C482" s="644">
        <v>0</v>
      </c>
      <c r="D482" s="269">
        <v>0</v>
      </c>
      <c r="E482" s="594">
        <f t="shared" si="37"/>
        <v>0</v>
      </c>
      <c r="F482" s="669"/>
      <c r="G482" s="597"/>
      <c r="H482" s="95"/>
      <c r="I482" s="95"/>
      <c r="J482" s="95"/>
      <c r="K482" s="95"/>
    </row>
    <row r="483" spans="1:11" ht="26.25" customHeight="1">
      <c r="A483" s="745"/>
      <c r="B483" s="645" t="s">
        <v>179</v>
      </c>
      <c r="C483" s="646">
        <v>0</v>
      </c>
      <c r="D483" s="647">
        <v>1192</v>
      </c>
      <c r="E483" s="594">
        <f t="shared" si="37"/>
        <v>59.6</v>
      </c>
      <c r="F483" s="669"/>
      <c r="G483" s="597"/>
      <c r="H483" s="95"/>
      <c r="I483" s="95"/>
      <c r="J483" s="95"/>
      <c r="K483" s="95"/>
    </row>
    <row r="484" spans="1:11" ht="39.75" customHeight="1">
      <c r="A484" s="745"/>
      <c r="B484" s="648" t="s">
        <v>264</v>
      </c>
      <c r="C484" s="649"/>
      <c r="D484" s="650"/>
      <c r="E484" s="668" t="s">
        <v>265</v>
      </c>
      <c r="F484" s="667"/>
      <c r="G484" s="597"/>
      <c r="H484" s="95"/>
      <c r="I484" s="95"/>
      <c r="J484" s="95"/>
      <c r="K484" s="95"/>
    </row>
    <row r="485" spans="1:11" ht="17.25" thickBot="1">
      <c r="A485" s="746"/>
      <c r="B485" s="600" t="s">
        <v>20</v>
      </c>
      <c r="C485" s="651">
        <v>12089</v>
      </c>
      <c r="D485" s="652">
        <f>SUM(D471:D484)</f>
        <v>10074</v>
      </c>
      <c r="E485" s="653">
        <f>(C485+D485)*0.05</f>
        <v>1108.15</v>
      </c>
      <c r="F485" s="654"/>
      <c r="G485" s="597"/>
      <c r="H485" s="95"/>
      <c r="I485" s="95"/>
      <c r="J485" s="95"/>
      <c r="K485" s="95"/>
    </row>
    <row r="486" spans="1:11" ht="16.5">
      <c r="A486" s="463" t="s">
        <v>171</v>
      </c>
      <c r="B486" s="415"/>
      <c r="C486" s="415"/>
      <c r="D486" s="655"/>
      <c r="E486" s="480"/>
      <c r="F486" s="415"/>
      <c r="G486" s="413"/>
      <c r="H486" s="95"/>
      <c r="I486" s="95"/>
      <c r="J486" s="95"/>
      <c r="K486" s="95"/>
    </row>
    <row r="487" spans="1:14" s="18" customFormat="1" ht="17.25" thickBot="1">
      <c r="A487" s="416" t="s">
        <v>259</v>
      </c>
      <c r="B487" s="412"/>
      <c r="C487" s="412"/>
      <c r="D487" s="412"/>
      <c r="E487" s="584"/>
      <c r="F487" s="412"/>
      <c r="G487" s="574"/>
      <c r="H487" s="190"/>
      <c r="I487" s="190"/>
      <c r="J487" s="190"/>
      <c r="K487" s="190"/>
      <c r="L487" s="191"/>
      <c r="M487" s="191"/>
      <c r="N487" s="191"/>
    </row>
    <row r="488" spans="1:11" ht="16.5">
      <c r="A488" s="676" t="s">
        <v>47</v>
      </c>
      <c r="B488" s="672" t="s">
        <v>48</v>
      </c>
      <c r="C488" s="678"/>
      <c r="D488" s="679" t="s">
        <v>49</v>
      </c>
      <c r="E488" s="679"/>
      <c r="F488" s="672" t="s">
        <v>50</v>
      </c>
      <c r="G488" s="673"/>
      <c r="H488" s="95"/>
      <c r="I488" s="95"/>
      <c r="J488" s="95"/>
      <c r="K488" s="95"/>
    </row>
    <row r="489" spans="1:11" ht="16.5">
      <c r="A489" s="677"/>
      <c r="B489" s="656" t="s">
        <v>51</v>
      </c>
      <c r="C489" s="657" t="s">
        <v>52</v>
      </c>
      <c r="D489" s="609" t="s">
        <v>51</v>
      </c>
      <c r="E489" s="610" t="s">
        <v>52</v>
      </c>
      <c r="F489" s="608" t="s">
        <v>51</v>
      </c>
      <c r="G489" s="611" t="s">
        <v>52</v>
      </c>
      <c r="H489" s="95"/>
      <c r="I489" s="95"/>
      <c r="J489" s="95"/>
      <c r="K489" s="95"/>
    </row>
    <row r="490" spans="1:11" ht="17.25" thickBot="1">
      <c r="A490" s="591" t="s">
        <v>193</v>
      </c>
      <c r="B490" s="658">
        <v>22163</v>
      </c>
      <c r="C490" s="659">
        <v>1108.15</v>
      </c>
      <c r="D490" s="658">
        <v>22163</v>
      </c>
      <c r="E490" s="659">
        <v>1108.15</v>
      </c>
      <c r="F490" s="660">
        <v>0</v>
      </c>
      <c r="G490" s="617">
        <v>0</v>
      </c>
      <c r="H490" s="95"/>
      <c r="I490" s="95"/>
      <c r="J490" s="95"/>
      <c r="K490" s="95"/>
    </row>
    <row r="491" spans="1:11" ht="16.5">
      <c r="A491" s="414"/>
      <c r="B491" s="415"/>
      <c r="C491" s="415"/>
      <c r="D491" s="414"/>
      <c r="E491" s="480"/>
      <c r="F491" s="415"/>
      <c r="G491" s="413"/>
      <c r="H491" s="95"/>
      <c r="I491" s="95"/>
      <c r="J491" s="95"/>
      <c r="K491" s="95"/>
    </row>
    <row r="492" spans="1:14" s="18" customFormat="1" ht="17.25" thickBot="1">
      <c r="A492" s="416" t="s">
        <v>120</v>
      </c>
      <c r="B492" s="412"/>
      <c r="C492" s="412"/>
      <c r="D492" s="412"/>
      <c r="E492" s="584"/>
      <c r="F492" s="412"/>
      <c r="G492" s="574"/>
      <c r="H492" s="190"/>
      <c r="I492" s="190"/>
      <c r="J492" s="190"/>
      <c r="K492" s="190"/>
      <c r="L492" s="191"/>
      <c r="M492" s="191"/>
      <c r="N492" s="191"/>
    </row>
    <row r="493" spans="1:11" ht="16.5">
      <c r="A493" s="734" t="s">
        <v>258</v>
      </c>
      <c r="B493" s="735"/>
      <c r="C493" s="740" t="s">
        <v>128</v>
      </c>
      <c r="D493" s="740"/>
      <c r="E493" s="725" t="s">
        <v>53</v>
      </c>
      <c r="F493" s="726"/>
      <c r="G493" s="413"/>
      <c r="H493" s="95"/>
      <c r="I493" s="95"/>
      <c r="J493" s="95"/>
      <c r="K493" s="95"/>
    </row>
    <row r="494" spans="1:11" ht="16.5">
      <c r="A494" s="634" t="s">
        <v>51</v>
      </c>
      <c r="B494" s="317" t="s">
        <v>54</v>
      </c>
      <c r="C494" s="317" t="s">
        <v>51</v>
      </c>
      <c r="D494" s="317" t="s">
        <v>54</v>
      </c>
      <c r="E494" s="318" t="s">
        <v>51</v>
      </c>
      <c r="F494" s="661" t="s">
        <v>55</v>
      </c>
      <c r="G494" s="413"/>
      <c r="H494" s="95"/>
      <c r="I494" s="95"/>
      <c r="J494" s="95"/>
      <c r="K494" s="95"/>
    </row>
    <row r="495" spans="1:11" ht="16.5">
      <c r="A495" s="622">
        <v>1</v>
      </c>
      <c r="B495" s="578">
        <v>2</v>
      </c>
      <c r="C495" s="578">
        <v>3</v>
      </c>
      <c r="D495" s="591">
        <v>4</v>
      </c>
      <c r="E495" s="623"/>
      <c r="F495" s="624">
        <v>6</v>
      </c>
      <c r="G495" s="413"/>
      <c r="H495" s="95"/>
      <c r="I495" s="95"/>
      <c r="J495" s="95"/>
      <c r="K495" s="95"/>
    </row>
    <row r="496" spans="1:11" ht="17.25" thickBot="1">
      <c r="A496" s="662">
        <f>B490</f>
        <v>22163</v>
      </c>
      <c r="B496" s="663">
        <f>C490</f>
        <v>1108.15</v>
      </c>
      <c r="C496" s="664">
        <v>22163</v>
      </c>
      <c r="D496" s="659">
        <v>1108.15</v>
      </c>
      <c r="E496" s="665">
        <f>C496/A496</f>
        <v>1</v>
      </c>
      <c r="F496" s="295">
        <f>D496/B496</f>
        <v>1</v>
      </c>
      <c r="G496" s="666"/>
      <c r="H496" s="95"/>
      <c r="I496" s="95"/>
      <c r="J496" s="95"/>
      <c r="K496" s="95"/>
    </row>
    <row r="497" spans="1:6" ht="15">
      <c r="A497" s="670"/>
      <c r="B497" s="670"/>
      <c r="C497" s="670"/>
      <c r="D497" s="670"/>
      <c r="E497" s="670"/>
      <c r="F497" s="670"/>
    </row>
    <row r="500" ht="15">
      <c r="A500" s="216"/>
    </row>
  </sheetData>
  <sheetProtection/>
  <mergeCells count="97">
    <mergeCell ref="P186:R186"/>
    <mergeCell ref="L364:N364"/>
    <mergeCell ref="P60:R60"/>
    <mergeCell ref="M60:O60"/>
    <mergeCell ref="M141:O141"/>
    <mergeCell ref="L169:N169"/>
    <mergeCell ref="P169:R169"/>
    <mergeCell ref="T364:V364"/>
    <mergeCell ref="A493:B493"/>
    <mergeCell ref="C493:D493"/>
    <mergeCell ref="E493:F493"/>
    <mergeCell ref="A469:E469"/>
    <mergeCell ref="A471:A485"/>
    <mergeCell ref="C461:D461"/>
    <mergeCell ref="P364:R364"/>
    <mergeCell ref="A446:E446"/>
    <mergeCell ref="A448:A454"/>
    <mergeCell ref="A457:A458"/>
    <mergeCell ref="B457:C457"/>
    <mergeCell ref="D457:E457"/>
    <mergeCell ref="A461:B461"/>
    <mergeCell ref="L309:N309"/>
    <mergeCell ref="F437:G437"/>
    <mergeCell ref="C448:C452"/>
    <mergeCell ref="L380:N380"/>
    <mergeCell ref="L396:N396"/>
    <mergeCell ref="A443:E443"/>
    <mergeCell ref="F488:G488"/>
    <mergeCell ref="G423:G424"/>
    <mergeCell ref="P273:R273"/>
    <mergeCell ref="L329:N329"/>
    <mergeCell ref="E461:F461"/>
    <mergeCell ref="P380:R380"/>
    <mergeCell ref="E423:E424"/>
    <mergeCell ref="F423:F424"/>
    <mergeCell ref="L289:N289"/>
    <mergeCell ref="F475:G478"/>
    <mergeCell ref="A437:B437"/>
    <mergeCell ref="A359:B359"/>
    <mergeCell ref="D423:D424"/>
    <mergeCell ref="A409:E409"/>
    <mergeCell ref="E419:F419"/>
    <mergeCell ref="A423:A424"/>
    <mergeCell ref="B423:B424"/>
    <mergeCell ref="C423:C424"/>
    <mergeCell ref="H208:J208"/>
    <mergeCell ref="I364:K364"/>
    <mergeCell ref="A322:B322"/>
    <mergeCell ref="A327:E327"/>
    <mergeCell ref="F273:H273"/>
    <mergeCell ref="A425:B425"/>
    <mergeCell ref="A77:G77"/>
    <mergeCell ref="A92:G92"/>
    <mergeCell ref="A109:G109"/>
    <mergeCell ref="A108:G108"/>
    <mergeCell ref="A76:G76"/>
    <mergeCell ref="L273:N273"/>
    <mergeCell ref="A123:G123"/>
    <mergeCell ref="A156:F156"/>
    <mergeCell ref="A205:C205"/>
    <mergeCell ref="D252:G252"/>
    <mergeCell ref="C38:D38"/>
    <mergeCell ref="C39:D39"/>
    <mergeCell ref="C40:D40"/>
    <mergeCell ref="A158:F158"/>
    <mergeCell ref="A268:E268"/>
    <mergeCell ref="L186:N186"/>
    <mergeCell ref="L208:N208"/>
    <mergeCell ref="A45:G45"/>
    <mergeCell ref="H59:J59"/>
    <mergeCell ref="M59:O59"/>
    <mergeCell ref="A11:D11"/>
    <mergeCell ref="A13:A14"/>
    <mergeCell ref="B13:E13"/>
    <mergeCell ref="A24:C24"/>
    <mergeCell ref="D24:E24"/>
    <mergeCell ref="A44:C44"/>
    <mergeCell ref="C41:D41"/>
    <mergeCell ref="A30:D30"/>
    <mergeCell ref="A31:D31"/>
    <mergeCell ref="A37:H37"/>
    <mergeCell ref="A1:F1"/>
    <mergeCell ref="A2:F2"/>
    <mergeCell ref="A3:F3"/>
    <mergeCell ref="A4:F4"/>
    <mergeCell ref="A5:F5"/>
    <mergeCell ref="A7:F7"/>
    <mergeCell ref="F481:F483"/>
    <mergeCell ref="A497:F497"/>
    <mergeCell ref="A465:F465"/>
    <mergeCell ref="F457:G457"/>
    <mergeCell ref="G380:I380"/>
    <mergeCell ref="G396:I396"/>
    <mergeCell ref="A488:A489"/>
    <mergeCell ref="B488:C488"/>
    <mergeCell ref="D488:E488"/>
    <mergeCell ref="A427:F427"/>
  </mergeCells>
  <printOptions horizontalCentered="1"/>
  <pageMargins left="0.511811023622047" right="0.196850393700787" top="0.196850393700787" bottom="0.196850393700787" header="0.15748031496063" footer="0.511811023622047"/>
  <pageSetup horizontalDpi="300" verticalDpi="300" orientation="portrait" scale="44" r:id="rId2"/>
  <rowBreaks count="6" manualBreakCount="6">
    <brk id="74" max="255" man="1"/>
    <brk id="222" max="255" man="1"/>
    <brk id="302" max="255" man="1"/>
    <brk id="392" max="151" man="1"/>
    <brk id="408" max="255" man="1"/>
    <brk id="441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admin</cp:lastModifiedBy>
  <cp:lastPrinted>2018-05-20T07:56:52Z</cp:lastPrinted>
  <dcterms:created xsi:type="dcterms:W3CDTF">2009-02-28T10:02:12Z</dcterms:created>
  <dcterms:modified xsi:type="dcterms:W3CDTF">2019-07-05T11:01:12Z</dcterms:modified>
  <cp:category/>
  <cp:version/>
  <cp:contentType/>
  <cp:contentStatus/>
</cp:coreProperties>
</file>